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aceymonn-vudrag/Desktop/"/>
    </mc:Choice>
  </mc:AlternateContent>
  <xr:revisionPtr revIDLastSave="0" documentId="13_ncr:1_{AD79C816-CDEE-BB40-AC93-9B94D4BF0DBF}" xr6:coauthVersionLast="47" xr6:coauthVersionMax="47" xr10:uidLastSave="{00000000-0000-0000-0000-000000000000}"/>
  <bookViews>
    <workbookView xWindow="0" yWindow="0" windowWidth="68800" windowHeight="28800" tabRatio="818" xr2:uid="{E3AA9720-EB5E-4B69-B6B0-B0774E071487}"/>
  </bookViews>
  <sheets>
    <sheet name="1-S1 IS" sheetId="3" r:id="rId1"/>
    <sheet name="2-S1 BS" sheetId="14" r:id="rId2"/>
    <sheet name="3-S1 Cash Flow" sheetId="15" r:id="rId3"/>
    <sheet name="4-S1 Non-GAAP" sheetId="12" r:id="rId4"/>
    <sheet name="5-S1 Non-Financial" sheetId="13" r:id="rId5"/>
    <sheet name="6-Protected IS" sheetId="5" r:id="rId6"/>
    <sheet name="7-Protected BS" sheetId="16" r:id="rId7"/>
    <sheet name="8-Protected Cash Flow" sheetId="17" r:id="rId8"/>
    <sheet name="9-Protected Non-GAAP" sheetId="10" r:id="rId9"/>
    <sheet name="10-Protected Non-Financial" sheetId="11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4" i="15" l="1"/>
  <c r="L24" i="15"/>
  <c r="M24" i="15"/>
  <c r="N24" i="15"/>
  <c r="O24" i="15"/>
  <c r="C23" i="14"/>
  <c r="D23" i="14"/>
  <c r="E23" i="14"/>
  <c r="F23" i="14"/>
  <c r="G23" i="14"/>
  <c r="H23" i="14"/>
  <c r="I23" i="14"/>
  <c r="K54" i="17" l="1"/>
  <c r="K24" i="17"/>
  <c r="L24" i="17"/>
  <c r="M24" i="17"/>
  <c r="N24" i="17"/>
  <c r="O24" i="17"/>
  <c r="P24" i="17"/>
  <c r="P54" i="17" l="1"/>
  <c r="O54" i="17"/>
  <c r="N54" i="17"/>
  <c r="M54" i="17"/>
  <c r="L54" i="17"/>
  <c r="P51" i="17"/>
  <c r="O51" i="17"/>
  <c r="N51" i="17"/>
  <c r="M51" i="17"/>
  <c r="L51" i="17"/>
  <c r="K51" i="17"/>
  <c r="I49" i="17"/>
  <c r="H49" i="17"/>
  <c r="G49" i="17"/>
  <c r="F49" i="17"/>
  <c r="E49" i="17"/>
  <c r="D49" i="17"/>
  <c r="C49" i="17"/>
  <c r="B49" i="17"/>
  <c r="P48" i="17"/>
  <c r="O48" i="17"/>
  <c r="N48" i="17"/>
  <c r="M48" i="17"/>
  <c r="L48" i="17"/>
  <c r="K48" i="17"/>
  <c r="P47" i="17"/>
  <c r="O47" i="17"/>
  <c r="N47" i="17"/>
  <c r="M47" i="17"/>
  <c r="L47" i="17"/>
  <c r="K47" i="17"/>
  <c r="P46" i="17"/>
  <c r="O46" i="17"/>
  <c r="N46" i="17"/>
  <c r="M46" i="17"/>
  <c r="L46" i="17"/>
  <c r="K46" i="17"/>
  <c r="P45" i="17"/>
  <c r="O45" i="17"/>
  <c r="N45" i="17"/>
  <c r="M45" i="17"/>
  <c r="L45" i="17"/>
  <c r="K45" i="17"/>
  <c r="P44" i="17"/>
  <c r="O44" i="17"/>
  <c r="N44" i="17"/>
  <c r="M44" i="17"/>
  <c r="L44" i="17"/>
  <c r="K44" i="17"/>
  <c r="P43" i="17"/>
  <c r="P49" i="17" s="1"/>
  <c r="O43" i="17"/>
  <c r="N43" i="17"/>
  <c r="M43" i="17"/>
  <c r="M49" i="17" s="1"/>
  <c r="L43" i="17"/>
  <c r="L49" i="17" s="1"/>
  <c r="K43" i="17"/>
  <c r="K49" i="17" s="1"/>
  <c r="I40" i="17"/>
  <c r="H40" i="17"/>
  <c r="G40" i="17"/>
  <c r="F40" i="17"/>
  <c r="E40" i="17"/>
  <c r="D40" i="17"/>
  <c r="C40" i="17"/>
  <c r="B40" i="17"/>
  <c r="P39" i="17"/>
  <c r="O39" i="17"/>
  <c r="N39" i="17"/>
  <c r="M39" i="17"/>
  <c r="L39" i="17"/>
  <c r="K39" i="17"/>
  <c r="P38" i="17"/>
  <c r="O38" i="17"/>
  <c r="N38" i="17"/>
  <c r="M38" i="17"/>
  <c r="L38" i="17"/>
  <c r="K38" i="17"/>
  <c r="P37" i="17"/>
  <c r="O37" i="17"/>
  <c r="N37" i="17"/>
  <c r="M37" i="17"/>
  <c r="L37" i="17"/>
  <c r="K37" i="17"/>
  <c r="P36" i="17"/>
  <c r="O36" i="17"/>
  <c r="N36" i="17"/>
  <c r="M36" i="17"/>
  <c r="L36" i="17"/>
  <c r="K36" i="17"/>
  <c r="P35" i="17"/>
  <c r="O35" i="17"/>
  <c r="N35" i="17"/>
  <c r="M35" i="17"/>
  <c r="L35" i="17"/>
  <c r="K35" i="17"/>
  <c r="P34" i="17"/>
  <c r="O34" i="17"/>
  <c r="N34" i="17"/>
  <c r="M34" i="17"/>
  <c r="L34" i="17"/>
  <c r="K34" i="17"/>
  <c r="P33" i="17"/>
  <c r="O33" i="17"/>
  <c r="N33" i="17"/>
  <c r="M33" i="17"/>
  <c r="L33" i="17"/>
  <c r="K33" i="17"/>
  <c r="P32" i="17"/>
  <c r="P40" i="17" s="1"/>
  <c r="O32" i="17"/>
  <c r="O40" i="17" s="1"/>
  <c r="N32" i="17"/>
  <c r="M32" i="17"/>
  <c r="L32" i="17"/>
  <c r="L40" i="17" s="1"/>
  <c r="K32" i="17"/>
  <c r="K40" i="17" s="1"/>
  <c r="I29" i="17"/>
  <c r="I52" i="17" s="1"/>
  <c r="I55" i="17" s="1"/>
  <c r="H54" i="17" s="1"/>
  <c r="H29" i="17"/>
  <c r="H52" i="17" s="1"/>
  <c r="G29" i="17"/>
  <c r="G52" i="17" s="1"/>
  <c r="F29" i="17"/>
  <c r="F52" i="17" s="1"/>
  <c r="E29" i="17"/>
  <c r="E52" i="17" s="1"/>
  <c r="E55" i="17" s="1"/>
  <c r="D54" i="17" s="1"/>
  <c r="D29" i="17"/>
  <c r="D52" i="17" s="1"/>
  <c r="C29" i="17"/>
  <c r="C52" i="17" s="1"/>
  <c r="B29" i="17"/>
  <c r="B52" i="17" s="1"/>
  <c r="P28" i="17"/>
  <c r="O28" i="17"/>
  <c r="N28" i="17"/>
  <c r="M28" i="17"/>
  <c r="L28" i="17"/>
  <c r="K28" i="17"/>
  <c r="P27" i="17"/>
  <c r="O27" i="17"/>
  <c r="N27" i="17"/>
  <c r="M27" i="17"/>
  <c r="L27" i="17"/>
  <c r="K27" i="17"/>
  <c r="P26" i="17"/>
  <c r="O26" i="17"/>
  <c r="N26" i="17"/>
  <c r="M26" i="17"/>
  <c r="L26" i="17"/>
  <c r="K26" i="17"/>
  <c r="P25" i="17"/>
  <c r="O25" i="17"/>
  <c r="N25" i="17"/>
  <c r="M25" i="17"/>
  <c r="L25" i="17"/>
  <c r="K25" i="17"/>
  <c r="P23" i="17"/>
  <c r="O23" i="17"/>
  <c r="N23" i="17"/>
  <c r="M23" i="17"/>
  <c r="L23" i="17"/>
  <c r="K23" i="17"/>
  <c r="P22" i="17"/>
  <c r="O22" i="17"/>
  <c r="N22" i="17"/>
  <c r="M22" i="17"/>
  <c r="L22" i="17"/>
  <c r="K22" i="17"/>
  <c r="P21" i="17"/>
  <c r="O21" i="17"/>
  <c r="N21" i="17"/>
  <c r="M21" i="17"/>
  <c r="L21" i="17"/>
  <c r="K21" i="17"/>
  <c r="P20" i="17"/>
  <c r="O20" i="17"/>
  <c r="N20" i="17"/>
  <c r="M20" i="17"/>
  <c r="L20" i="17"/>
  <c r="K20" i="17"/>
  <c r="P19" i="17"/>
  <c r="O19" i="17"/>
  <c r="N19" i="17"/>
  <c r="M19" i="17"/>
  <c r="L19" i="17"/>
  <c r="K19" i="17"/>
  <c r="P18" i="17"/>
  <c r="O18" i="17"/>
  <c r="N18" i="17"/>
  <c r="M18" i="17"/>
  <c r="L18" i="17"/>
  <c r="K18" i="17"/>
  <c r="P17" i="17"/>
  <c r="O17" i="17"/>
  <c r="N17" i="17"/>
  <c r="M17" i="17"/>
  <c r="L17" i="17"/>
  <c r="K17" i="17"/>
  <c r="P16" i="17"/>
  <c r="O16" i="17"/>
  <c r="N16" i="17"/>
  <c r="M16" i="17"/>
  <c r="L16" i="17"/>
  <c r="K16" i="17"/>
  <c r="P15" i="17"/>
  <c r="O15" i="17"/>
  <c r="N15" i="17"/>
  <c r="M15" i="17"/>
  <c r="L15" i="17"/>
  <c r="K15" i="17"/>
  <c r="P14" i="17"/>
  <c r="O14" i="17"/>
  <c r="N14" i="17"/>
  <c r="M14" i="17"/>
  <c r="L14" i="17"/>
  <c r="K14" i="17"/>
  <c r="P13" i="17"/>
  <c r="O13" i="17"/>
  <c r="N13" i="17"/>
  <c r="M13" i="17"/>
  <c r="L13" i="17"/>
  <c r="K13" i="17"/>
  <c r="P12" i="17"/>
  <c r="O12" i="17"/>
  <c r="N12" i="17"/>
  <c r="M12" i="17"/>
  <c r="L12" i="17"/>
  <c r="K12" i="17"/>
  <c r="P11" i="17"/>
  <c r="O11" i="17"/>
  <c r="N11" i="17"/>
  <c r="M11" i="17"/>
  <c r="L11" i="17"/>
  <c r="K11" i="17"/>
  <c r="P10" i="17"/>
  <c r="P29" i="17" s="1"/>
  <c r="P52" i="17" s="1"/>
  <c r="P55" i="17" s="1"/>
  <c r="O10" i="17"/>
  <c r="N10" i="17"/>
  <c r="M10" i="17"/>
  <c r="L10" i="17"/>
  <c r="L29" i="17" s="1"/>
  <c r="L52" i="17" s="1"/>
  <c r="L55" i="17" s="1"/>
  <c r="K10" i="17"/>
  <c r="K9" i="17"/>
  <c r="P8" i="17"/>
  <c r="O8" i="17"/>
  <c r="N8" i="17"/>
  <c r="M8" i="17"/>
  <c r="L8" i="17"/>
  <c r="K8" i="17"/>
  <c r="I43" i="16"/>
  <c r="H43" i="16"/>
  <c r="G43" i="16"/>
  <c r="F43" i="16"/>
  <c r="E43" i="16"/>
  <c r="D43" i="16"/>
  <c r="C43" i="16"/>
  <c r="B43" i="16"/>
  <c r="I30" i="16"/>
  <c r="I34" i="16" s="1"/>
  <c r="I45" i="16" s="1"/>
  <c r="H30" i="16"/>
  <c r="H34" i="16" s="1"/>
  <c r="H45" i="16" s="1"/>
  <c r="G30" i="16"/>
  <c r="G34" i="16" s="1"/>
  <c r="G45" i="16" s="1"/>
  <c r="F30" i="16"/>
  <c r="F34" i="16" s="1"/>
  <c r="F45" i="16" s="1"/>
  <c r="E30" i="16"/>
  <c r="E34" i="16" s="1"/>
  <c r="E45" i="16" s="1"/>
  <c r="D30" i="16"/>
  <c r="D34" i="16" s="1"/>
  <c r="D45" i="16" s="1"/>
  <c r="C30" i="16"/>
  <c r="C34" i="16" s="1"/>
  <c r="C45" i="16" s="1"/>
  <c r="B30" i="16"/>
  <c r="B34" i="16" s="1"/>
  <c r="I12" i="16"/>
  <c r="I19" i="16" s="1"/>
  <c r="H12" i="16"/>
  <c r="H19" i="16" s="1"/>
  <c r="G12" i="16"/>
  <c r="G19" i="16" s="1"/>
  <c r="F12" i="16"/>
  <c r="F19" i="16" s="1"/>
  <c r="E12" i="16"/>
  <c r="E19" i="16" s="1"/>
  <c r="D12" i="16"/>
  <c r="D19" i="16" s="1"/>
  <c r="C12" i="16"/>
  <c r="C19" i="16" s="1"/>
  <c r="B12" i="16"/>
  <c r="B19" i="16" s="1"/>
  <c r="P35" i="15"/>
  <c r="O35" i="15"/>
  <c r="N35" i="15"/>
  <c r="M35" i="15"/>
  <c r="L35" i="15"/>
  <c r="K35" i="15"/>
  <c r="O31" i="15"/>
  <c r="N31" i="15"/>
  <c r="M31" i="15"/>
  <c r="L31" i="15"/>
  <c r="K31" i="15"/>
  <c r="P30" i="15"/>
  <c r="I30" i="15"/>
  <c r="H30" i="15"/>
  <c r="G30" i="15"/>
  <c r="F30" i="15"/>
  <c r="E30" i="15"/>
  <c r="D30" i="15"/>
  <c r="C30" i="15"/>
  <c r="B30" i="15"/>
  <c r="O29" i="15"/>
  <c r="N29" i="15"/>
  <c r="M29" i="15"/>
  <c r="L29" i="15"/>
  <c r="K29" i="15"/>
  <c r="O28" i="15"/>
  <c r="N28" i="15"/>
  <c r="M28" i="15"/>
  <c r="L28" i="15"/>
  <c r="K28" i="15"/>
  <c r="O27" i="15"/>
  <c r="N27" i="15"/>
  <c r="M27" i="15"/>
  <c r="L27" i="15"/>
  <c r="K27" i="15"/>
  <c r="O26" i="15"/>
  <c r="N26" i="15"/>
  <c r="M26" i="15"/>
  <c r="L26" i="15"/>
  <c r="K26" i="15"/>
  <c r="O25" i="15"/>
  <c r="N25" i="15"/>
  <c r="M25" i="15"/>
  <c r="L25" i="15"/>
  <c r="K25" i="15"/>
  <c r="O23" i="15"/>
  <c r="N23" i="15"/>
  <c r="M23" i="15"/>
  <c r="L23" i="15"/>
  <c r="K23" i="15"/>
  <c r="O22" i="15"/>
  <c r="N22" i="15"/>
  <c r="M22" i="15"/>
  <c r="L22" i="15"/>
  <c r="K22" i="15"/>
  <c r="O21" i="15"/>
  <c r="N21" i="15"/>
  <c r="M21" i="15"/>
  <c r="M30" i="15" s="1"/>
  <c r="L21" i="15"/>
  <c r="K21" i="15"/>
  <c r="P18" i="15"/>
  <c r="H18" i="15"/>
  <c r="D18" i="15"/>
  <c r="C18" i="15"/>
  <c r="O17" i="15"/>
  <c r="N17" i="15"/>
  <c r="M17" i="15"/>
  <c r="L17" i="15"/>
  <c r="K17" i="15"/>
  <c r="P16" i="15"/>
  <c r="I16" i="15"/>
  <c r="I18" i="15" s="1"/>
  <c r="H16" i="15"/>
  <c r="G16" i="15"/>
  <c r="G18" i="15" s="1"/>
  <c r="F16" i="15"/>
  <c r="F18" i="15" s="1"/>
  <c r="E16" i="15"/>
  <c r="E18" i="15" s="1"/>
  <c r="D16" i="15"/>
  <c r="C16" i="15"/>
  <c r="B16" i="15"/>
  <c r="B18" i="15" s="1"/>
  <c r="O15" i="15"/>
  <c r="N15" i="15"/>
  <c r="M15" i="15"/>
  <c r="L15" i="15"/>
  <c r="K15" i="15"/>
  <c r="K16" i="15" s="1"/>
  <c r="K18" i="15" s="1"/>
  <c r="O14" i="15"/>
  <c r="N14" i="15"/>
  <c r="M14" i="15"/>
  <c r="L14" i="15"/>
  <c r="K14" i="15"/>
  <c r="O13" i="15"/>
  <c r="O16" i="15" s="1"/>
  <c r="O18" i="15" s="1"/>
  <c r="N13" i="15"/>
  <c r="N16" i="15" s="1"/>
  <c r="N18" i="15" s="1"/>
  <c r="M13" i="15"/>
  <c r="M16" i="15" s="1"/>
  <c r="M18" i="15" s="1"/>
  <c r="L13" i="15"/>
  <c r="K13" i="15"/>
  <c r="P10" i="15"/>
  <c r="I10" i="15"/>
  <c r="H10" i="15"/>
  <c r="G10" i="15"/>
  <c r="F10" i="15"/>
  <c r="E10" i="15"/>
  <c r="D10" i="15"/>
  <c r="C10" i="15"/>
  <c r="B10" i="15"/>
  <c r="O9" i="15"/>
  <c r="N9" i="15"/>
  <c r="M9" i="15"/>
  <c r="L9" i="15"/>
  <c r="L10" i="15" s="1"/>
  <c r="K9" i="15"/>
  <c r="O8" i="15"/>
  <c r="O10" i="15" s="1"/>
  <c r="N8" i="15"/>
  <c r="N10" i="15" s="1"/>
  <c r="M8" i="15"/>
  <c r="L8" i="15"/>
  <c r="K8" i="15"/>
  <c r="K10" i="15" s="1"/>
  <c r="I42" i="14"/>
  <c r="H42" i="14"/>
  <c r="G42" i="14"/>
  <c r="F42" i="14"/>
  <c r="E42" i="14"/>
  <c r="D42" i="14"/>
  <c r="C42" i="14"/>
  <c r="B42" i="14"/>
  <c r="I31" i="14"/>
  <c r="I36" i="14" s="1"/>
  <c r="I44" i="14" s="1"/>
  <c r="H31" i="14"/>
  <c r="H36" i="14" s="1"/>
  <c r="H44" i="14" s="1"/>
  <c r="G31" i="14"/>
  <c r="G36" i="14" s="1"/>
  <c r="G44" i="14" s="1"/>
  <c r="F31" i="14"/>
  <c r="F36" i="14" s="1"/>
  <c r="F44" i="14" s="1"/>
  <c r="E31" i="14"/>
  <c r="E36" i="14" s="1"/>
  <c r="E44" i="14" s="1"/>
  <c r="D31" i="14"/>
  <c r="D36" i="14" s="1"/>
  <c r="D44" i="14" s="1"/>
  <c r="C31" i="14"/>
  <c r="C36" i="14" s="1"/>
  <c r="C44" i="14" s="1"/>
  <c r="B31" i="14"/>
  <c r="B36" i="14" s="1"/>
  <c r="G21" i="14"/>
  <c r="I12" i="14"/>
  <c r="H12" i="14"/>
  <c r="G12" i="14"/>
  <c r="F12" i="14"/>
  <c r="E12" i="14"/>
  <c r="D12" i="14"/>
  <c r="C12" i="14"/>
  <c r="B12" i="14"/>
  <c r="B23" i="14" s="1"/>
  <c r="B44" i="14" l="1"/>
  <c r="P32" i="15"/>
  <c r="C32" i="15"/>
  <c r="M10" i="15"/>
  <c r="M32" i="15" s="1"/>
  <c r="M36" i="15" s="1"/>
  <c r="G32" i="15"/>
  <c r="O32" i="15"/>
  <c r="O36" i="15" s="1"/>
  <c r="H32" i="15"/>
  <c r="O30" i="15"/>
  <c r="L16" i="15"/>
  <c r="L18" i="15" s="1"/>
  <c r="F32" i="15"/>
  <c r="N30" i="15"/>
  <c r="N32" i="15" s="1"/>
  <c r="N36" i="15" s="1"/>
  <c r="D32" i="15"/>
  <c r="K30" i="15"/>
  <c r="K32" i="15" s="1"/>
  <c r="K36" i="15" s="1"/>
  <c r="L30" i="15"/>
  <c r="B32" i="15"/>
  <c r="M29" i="17"/>
  <c r="M40" i="17"/>
  <c r="N40" i="17"/>
  <c r="N49" i="17"/>
  <c r="N52" i="17" s="1"/>
  <c r="N55" i="17" s="1"/>
  <c r="N29" i="17"/>
  <c r="K29" i="17"/>
  <c r="K52" i="17" s="1"/>
  <c r="K55" i="17" s="1"/>
  <c r="O29" i="17"/>
  <c r="O49" i="17"/>
  <c r="B45" i="16"/>
  <c r="D55" i="17"/>
  <c r="C54" i="17" s="1"/>
  <c r="C55" i="17" s="1"/>
  <c r="B54" i="17" s="1"/>
  <c r="B55" i="17" s="1"/>
  <c r="H55" i="17"/>
  <c r="G54" i="17" s="1"/>
  <c r="G55" i="17" s="1"/>
  <c r="F54" i="17" s="1"/>
  <c r="F55" i="17" s="1"/>
  <c r="E32" i="15"/>
  <c r="E36" i="15" s="1"/>
  <c r="D35" i="15" s="1"/>
  <c r="I32" i="15"/>
  <c r="I36" i="15" s="1"/>
  <c r="H35" i="15" s="1"/>
  <c r="P36" i="15"/>
  <c r="H36" i="15" l="1"/>
  <c r="G35" i="15" s="1"/>
  <c r="G36" i="15" s="1"/>
  <c r="F35" i="15" s="1"/>
  <c r="F36" i="15" s="1"/>
  <c r="L32" i="15"/>
  <c r="L36" i="15" s="1"/>
  <c r="D36" i="15"/>
  <c r="C35" i="15" s="1"/>
  <c r="C36" i="15" s="1"/>
  <c r="B35" i="15" s="1"/>
  <c r="B36" i="15" s="1"/>
  <c r="O52" i="17"/>
  <c r="O55" i="17" s="1"/>
  <c r="M52" i="17"/>
  <c r="M55" i="17" s="1"/>
  <c r="B17" i="10"/>
  <c r="K9" i="10"/>
  <c r="K10" i="10"/>
  <c r="K11" i="10"/>
  <c r="K12" i="10"/>
  <c r="K13" i="10"/>
  <c r="K14" i="10"/>
  <c r="K15" i="10"/>
  <c r="K16" i="10"/>
  <c r="K8" i="10"/>
  <c r="K7" i="10"/>
  <c r="I17" i="11"/>
  <c r="H17" i="11"/>
  <c r="G17" i="11"/>
  <c r="F17" i="11"/>
  <c r="E17" i="11"/>
  <c r="D17" i="11"/>
  <c r="C17" i="11"/>
  <c r="B17" i="11"/>
  <c r="K11" i="11"/>
  <c r="K10" i="11"/>
  <c r="K9" i="11"/>
  <c r="K13" i="11"/>
  <c r="K14" i="11"/>
  <c r="B18" i="11"/>
  <c r="K18" i="11" l="1"/>
  <c r="K17" i="10"/>
  <c r="K30" i="5" l="1"/>
  <c r="K25" i="5"/>
  <c r="K24" i="5"/>
  <c r="K23" i="5"/>
  <c r="K22" i="5"/>
  <c r="K17" i="5"/>
  <c r="K16" i="5"/>
  <c r="K15" i="5"/>
  <c r="K12" i="5"/>
  <c r="K11" i="5"/>
  <c r="K8" i="5"/>
  <c r="K7" i="5"/>
  <c r="B26" i="5"/>
  <c r="B18" i="5"/>
  <c r="B13" i="5"/>
  <c r="B9" i="5"/>
  <c r="K26" i="5" l="1"/>
  <c r="K18" i="5"/>
  <c r="B20" i="5"/>
  <c r="B28" i="5" s="1"/>
  <c r="B32" i="5" s="1"/>
  <c r="K13" i="5"/>
  <c r="K9" i="5"/>
  <c r="K20" i="5" l="1"/>
  <c r="K28" i="5" s="1"/>
  <c r="K32" i="5" s="1"/>
  <c r="C18" i="12" l="1"/>
  <c r="L17" i="12"/>
  <c r="L16" i="12"/>
  <c r="L15" i="12"/>
  <c r="L14" i="12"/>
  <c r="L13" i="12"/>
  <c r="L12" i="12"/>
  <c r="L11" i="12"/>
  <c r="L10" i="12"/>
  <c r="L9" i="12"/>
  <c r="L8" i="12"/>
  <c r="L7" i="12"/>
  <c r="L34" i="13"/>
  <c r="L18" i="12" l="1"/>
  <c r="B41" i="13"/>
  <c r="B43" i="13" s="1"/>
  <c r="B40" i="13"/>
  <c r="B36" i="13"/>
  <c r="K36" i="13" s="1"/>
  <c r="B30" i="13"/>
  <c r="B26" i="13"/>
  <c r="B15" i="13"/>
  <c r="B14" i="13"/>
  <c r="B10" i="13"/>
  <c r="B31" i="13" s="1"/>
  <c r="K38" i="13"/>
  <c r="K35" i="13"/>
  <c r="K34" i="13"/>
  <c r="K28" i="13"/>
  <c r="K24" i="13"/>
  <c r="K22" i="13"/>
  <c r="K20" i="13"/>
  <c r="K12" i="13"/>
  <c r="K9" i="13"/>
  <c r="K8" i="13"/>
  <c r="B17" i="13" l="1"/>
  <c r="K15" i="13"/>
  <c r="K17" i="13" s="1"/>
  <c r="K41" i="13"/>
  <c r="K40" i="13"/>
  <c r="K26" i="13"/>
  <c r="K30" i="13"/>
  <c r="K14" i="13"/>
  <c r="K10" i="13"/>
  <c r="K31" i="13" s="1"/>
  <c r="K43" i="13" l="1"/>
  <c r="K24" i="3" l="1"/>
  <c r="K21" i="3"/>
  <c r="K18" i="3"/>
  <c r="K13" i="3"/>
  <c r="K12" i="3"/>
  <c r="K11" i="3"/>
  <c r="K10" i="3"/>
  <c r="K7" i="3"/>
  <c r="B14" i="3"/>
  <c r="B16" i="3" s="1"/>
  <c r="B19" i="3" s="1"/>
  <c r="B22" i="3" s="1"/>
  <c r="B26" i="3" s="1"/>
  <c r="K14" i="3" l="1"/>
  <c r="K16" i="3" s="1"/>
  <c r="K19" i="3" s="1"/>
  <c r="K22" i="3" s="1"/>
  <c r="K26" i="3" s="1"/>
  <c r="D26" i="5" l="1"/>
  <c r="E26" i="5"/>
  <c r="F26" i="5"/>
  <c r="G26" i="5"/>
  <c r="H26" i="5"/>
  <c r="I26" i="5"/>
  <c r="D9" i="5"/>
  <c r="E9" i="5"/>
  <c r="F9" i="5"/>
  <c r="G9" i="5"/>
  <c r="H9" i="5"/>
  <c r="I9" i="5"/>
  <c r="C9" i="5"/>
  <c r="I36" i="13" l="1"/>
  <c r="H36" i="13"/>
  <c r="G36" i="13"/>
  <c r="F36" i="13"/>
  <c r="E36" i="13"/>
  <c r="D36" i="13"/>
  <c r="C36" i="13"/>
  <c r="P28" i="13"/>
  <c r="O28" i="13"/>
  <c r="N28" i="13"/>
  <c r="M28" i="13"/>
  <c r="L28" i="13"/>
  <c r="P24" i="13"/>
  <c r="O24" i="13"/>
  <c r="N24" i="13"/>
  <c r="M24" i="13"/>
  <c r="L24" i="13"/>
  <c r="O22" i="13"/>
  <c r="P20" i="13"/>
  <c r="O20" i="13"/>
  <c r="N20" i="13"/>
  <c r="M20" i="13"/>
  <c r="L20" i="13"/>
  <c r="P12" i="13"/>
  <c r="O12" i="13"/>
  <c r="N12" i="13"/>
  <c r="M12" i="13"/>
  <c r="L12" i="13"/>
  <c r="P9" i="13"/>
  <c r="O9" i="13"/>
  <c r="N9" i="13"/>
  <c r="M9" i="13"/>
  <c r="M10" i="13" s="1"/>
  <c r="L9" i="13"/>
  <c r="P8" i="13"/>
  <c r="P10" i="13" s="1"/>
  <c r="O8" i="13"/>
  <c r="O15" i="13" s="1"/>
  <c r="N8" i="13"/>
  <c r="M8" i="13"/>
  <c r="L8" i="13"/>
  <c r="L10" i="13" s="1"/>
  <c r="I30" i="13"/>
  <c r="I26" i="13"/>
  <c r="I15" i="13"/>
  <c r="I14" i="13"/>
  <c r="I10" i="13"/>
  <c r="P34" i="13"/>
  <c r="H30" i="13"/>
  <c r="H26" i="13"/>
  <c r="P22" i="13"/>
  <c r="H15" i="13"/>
  <c r="H14" i="13"/>
  <c r="H10" i="13"/>
  <c r="H31" i="13" s="1"/>
  <c r="G30" i="13"/>
  <c r="G26" i="13"/>
  <c r="G15" i="13"/>
  <c r="G14" i="13"/>
  <c r="G10" i="13"/>
  <c r="F30" i="13"/>
  <c r="F26" i="13"/>
  <c r="N22" i="13"/>
  <c r="F15" i="13"/>
  <c r="F14" i="13"/>
  <c r="F10" i="13"/>
  <c r="E30" i="13"/>
  <c r="E26" i="13"/>
  <c r="E15" i="13"/>
  <c r="E14" i="13"/>
  <c r="E10" i="13"/>
  <c r="M38" i="13"/>
  <c r="M34" i="13"/>
  <c r="D30" i="13"/>
  <c r="D26" i="13"/>
  <c r="M22" i="13"/>
  <c r="D15" i="13"/>
  <c r="D14" i="13"/>
  <c r="D10" i="13"/>
  <c r="M26" i="13" l="1"/>
  <c r="L14" i="13"/>
  <c r="N38" i="13"/>
  <c r="O38" i="13"/>
  <c r="O41" i="13" s="1"/>
  <c r="P14" i="13"/>
  <c r="I40" i="13"/>
  <c r="N14" i="13"/>
  <c r="L30" i="13"/>
  <c r="P30" i="13"/>
  <c r="N34" i="13"/>
  <c r="O34" i="13"/>
  <c r="M15" i="13"/>
  <c r="O14" i="13"/>
  <c r="O17" i="13" s="1"/>
  <c r="O10" i="13"/>
  <c r="O31" i="13" s="1"/>
  <c r="N10" i="13"/>
  <c r="O26" i="13"/>
  <c r="E40" i="13"/>
  <c r="H40" i="13"/>
  <c r="N35" i="13"/>
  <c r="O35" i="13"/>
  <c r="N26" i="13"/>
  <c r="P31" i="13"/>
  <c r="L26" i="13"/>
  <c r="L22" i="13"/>
  <c r="L31" i="13" s="1"/>
  <c r="O30" i="13"/>
  <c r="P26" i="13"/>
  <c r="N31" i="13"/>
  <c r="M31" i="13"/>
  <c r="M41" i="13"/>
  <c r="P38" i="13"/>
  <c r="P41" i="13" s="1"/>
  <c r="N40" i="13"/>
  <c r="L15" i="13"/>
  <c r="L17" i="13" s="1"/>
  <c r="P15" i="13"/>
  <c r="E41" i="13"/>
  <c r="I41" i="13"/>
  <c r="N15" i="13"/>
  <c r="M14" i="13"/>
  <c r="M30" i="13"/>
  <c r="P35" i="13"/>
  <c r="H17" i="13"/>
  <c r="M35" i="13"/>
  <c r="M40" i="13" s="1"/>
  <c r="N30" i="13"/>
  <c r="G40" i="13"/>
  <c r="D40" i="13"/>
  <c r="E17" i="13"/>
  <c r="F40" i="13"/>
  <c r="G17" i="13"/>
  <c r="D17" i="13"/>
  <c r="H41" i="13"/>
  <c r="D31" i="13"/>
  <c r="F31" i="13"/>
  <c r="D41" i="13"/>
  <c r="D43" i="13" s="1"/>
  <c r="E31" i="13"/>
  <c r="F17" i="13"/>
  <c r="G41" i="13"/>
  <c r="G43" i="13" s="1"/>
  <c r="I31" i="13"/>
  <c r="F41" i="13"/>
  <c r="G31" i="13"/>
  <c r="I17" i="13"/>
  <c r="P14" i="11"/>
  <c r="O14" i="11"/>
  <c r="N14" i="11"/>
  <c r="M14" i="11"/>
  <c r="L14" i="11"/>
  <c r="P13" i="11"/>
  <c r="O13" i="11"/>
  <c r="N13" i="11"/>
  <c r="M13" i="11"/>
  <c r="L13" i="11"/>
  <c r="P11" i="11"/>
  <c r="O11" i="11"/>
  <c r="N11" i="11"/>
  <c r="M11" i="11"/>
  <c r="L11" i="11"/>
  <c r="P10" i="11"/>
  <c r="O10" i="11"/>
  <c r="N10" i="11"/>
  <c r="M10" i="11"/>
  <c r="L10" i="11"/>
  <c r="P9" i="11"/>
  <c r="O9" i="11"/>
  <c r="N9" i="11"/>
  <c r="M9" i="11"/>
  <c r="L9" i="11"/>
  <c r="L16" i="10"/>
  <c r="M16" i="10"/>
  <c r="N16" i="10"/>
  <c r="O16" i="10"/>
  <c r="P16" i="10"/>
  <c r="P15" i="10"/>
  <c r="O15" i="10"/>
  <c r="N15" i="10"/>
  <c r="M15" i="10"/>
  <c r="L15" i="10"/>
  <c r="P14" i="10"/>
  <c r="O14" i="10"/>
  <c r="N14" i="10"/>
  <c r="M14" i="10"/>
  <c r="L14" i="10"/>
  <c r="P13" i="10"/>
  <c r="O13" i="10"/>
  <c r="N13" i="10"/>
  <c r="M13" i="10"/>
  <c r="L13" i="10"/>
  <c r="P12" i="10"/>
  <c r="O12" i="10"/>
  <c r="N12" i="10"/>
  <c r="M12" i="10"/>
  <c r="L12" i="10"/>
  <c r="P11" i="10"/>
  <c r="O11" i="10"/>
  <c r="N11" i="10"/>
  <c r="M11" i="10"/>
  <c r="L11" i="10"/>
  <c r="P10" i="10"/>
  <c r="O10" i="10"/>
  <c r="N10" i="10"/>
  <c r="M10" i="10"/>
  <c r="L10" i="10"/>
  <c r="P9" i="10"/>
  <c r="O9" i="10"/>
  <c r="N9" i="10"/>
  <c r="M9" i="10"/>
  <c r="L9" i="10"/>
  <c r="P8" i="10"/>
  <c r="O8" i="10"/>
  <c r="N8" i="10"/>
  <c r="M8" i="10"/>
  <c r="L8" i="10"/>
  <c r="P7" i="10"/>
  <c r="O7" i="10"/>
  <c r="N7" i="10"/>
  <c r="M7" i="10"/>
  <c r="L7" i="10"/>
  <c r="O17" i="3"/>
  <c r="N17" i="3"/>
  <c r="O21" i="5"/>
  <c r="N21" i="5"/>
  <c r="O14" i="5"/>
  <c r="N14" i="5"/>
  <c r="O10" i="5"/>
  <c r="N10" i="5"/>
  <c r="O31" i="5"/>
  <c r="N31" i="5"/>
  <c r="O29" i="5"/>
  <c r="N29" i="5"/>
  <c r="O27" i="5"/>
  <c r="N27" i="5"/>
  <c r="O19" i="5"/>
  <c r="N19" i="5"/>
  <c r="M9" i="12"/>
  <c r="N9" i="12"/>
  <c r="O9" i="12"/>
  <c r="P9" i="12"/>
  <c r="Q9" i="12"/>
  <c r="M10" i="12"/>
  <c r="N10" i="12"/>
  <c r="O10" i="12"/>
  <c r="P10" i="12"/>
  <c r="Q10" i="12"/>
  <c r="M11" i="12"/>
  <c r="N11" i="12"/>
  <c r="O11" i="12"/>
  <c r="P11" i="12"/>
  <c r="Q11" i="12"/>
  <c r="M12" i="12"/>
  <c r="N12" i="12"/>
  <c r="O12" i="12"/>
  <c r="P12" i="12"/>
  <c r="Q12" i="12"/>
  <c r="M13" i="12"/>
  <c r="N13" i="12"/>
  <c r="O13" i="12"/>
  <c r="P13" i="12"/>
  <c r="Q13" i="12"/>
  <c r="M14" i="12"/>
  <c r="N14" i="12"/>
  <c r="O14" i="12"/>
  <c r="P14" i="12"/>
  <c r="Q14" i="12"/>
  <c r="M15" i="12"/>
  <c r="N15" i="12"/>
  <c r="O15" i="12"/>
  <c r="P15" i="12"/>
  <c r="Q15" i="12"/>
  <c r="M16" i="12"/>
  <c r="N16" i="12"/>
  <c r="O16" i="12"/>
  <c r="P16" i="12"/>
  <c r="Q16" i="12"/>
  <c r="M17" i="12"/>
  <c r="N17" i="12"/>
  <c r="O17" i="12"/>
  <c r="P17" i="12"/>
  <c r="Q17" i="12"/>
  <c r="M8" i="12"/>
  <c r="N8" i="12"/>
  <c r="O8" i="12"/>
  <c r="P8" i="12"/>
  <c r="Q8" i="12"/>
  <c r="Q7" i="12"/>
  <c r="P7" i="12"/>
  <c r="O7" i="12"/>
  <c r="N7" i="12"/>
  <c r="M7" i="12"/>
  <c r="Q18" i="12" l="1"/>
  <c r="O18" i="12"/>
  <c r="M18" i="12"/>
  <c r="P18" i="12"/>
  <c r="P17" i="10"/>
  <c r="O17" i="10"/>
  <c r="M17" i="10"/>
  <c r="L17" i="10"/>
  <c r="H43" i="13"/>
  <c r="N18" i="11"/>
  <c r="M43" i="13"/>
  <c r="N17" i="10"/>
  <c r="M17" i="13"/>
  <c r="N17" i="13"/>
  <c r="O40" i="13"/>
  <c r="O43" i="13" s="1"/>
  <c r="N41" i="13"/>
  <c r="N43" i="13" s="1"/>
  <c r="P17" i="13"/>
  <c r="I43" i="13"/>
  <c r="E43" i="13"/>
  <c r="M36" i="13"/>
  <c r="P36" i="13"/>
  <c r="P40" i="13"/>
  <c r="P43" i="13" s="1"/>
  <c r="N36" i="13"/>
  <c r="O36" i="13"/>
  <c r="F43" i="13"/>
  <c r="P18" i="11"/>
  <c r="M18" i="11"/>
  <c r="L18" i="11"/>
  <c r="O18" i="11"/>
  <c r="N18" i="12"/>
  <c r="O25" i="3"/>
  <c r="N25" i="3"/>
  <c r="O23" i="3"/>
  <c r="N23" i="3"/>
  <c r="O20" i="3"/>
  <c r="N20" i="3"/>
  <c r="O15" i="3"/>
  <c r="N15" i="3"/>
  <c r="O8" i="3"/>
  <c r="N8" i="3"/>
  <c r="L38" i="13" l="1"/>
  <c r="C30" i="13"/>
  <c r="C26" i="13"/>
  <c r="C15" i="13"/>
  <c r="C14" i="13"/>
  <c r="C10" i="13"/>
  <c r="C31" i="13" s="1"/>
  <c r="J18" i="12"/>
  <c r="I18" i="12"/>
  <c r="H18" i="12"/>
  <c r="F18" i="12"/>
  <c r="E18" i="12"/>
  <c r="D18" i="12"/>
  <c r="G18" i="12"/>
  <c r="I18" i="11"/>
  <c r="H18" i="11"/>
  <c r="G18" i="11"/>
  <c r="F18" i="11"/>
  <c r="E18" i="11"/>
  <c r="D18" i="11"/>
  <c r="C18" i="11"/>
  <c r="I17" i="10"/>
  <c r="H17" i="10"/>
  <c r="G17" i="10"/>
  <c r="F17" i="10"/>
  <c r="E17" i="10"/>
  <c r="D17" i="10"/>
  <c r="C17" i="10"/>
  <c r="P30" i="5"/>
  <c r="O30" i="5"/>
  <c r="N30" i="5"/>
  <c r="M30" i="5"/>
  <c r="L30" i="5"/>
  <c r="P25" i="5"/>
  <c r="O25" i="5"/>
  <c r="N25" i="5"/>
  <c r="M25" i="5"/>
  <c r="L25" i="5"/>
  <c r="P24" i="5"/>
  <c r="O24" i="5"/>
  <c r="N24" i="5"/>
  <c r="M24" i="5"/>
  <c r="L24" i="5"/>
  <c r="P23" i="5"/>
  <c r="O23" i="5"/>
  <c r="N23" i="5"/>
  <c r="M23" i="5"/>
  <c r="L23" i="5"/>
  <c r="P22" i="5"/>
  <c r="O22" i="5"/>
  <c r="N22" i="5"/>
  <c r="M22" i="5"/>
  <c r="L22" i="5"/>
  <c r="C26" i="5"/>
  <c r="I13" i="5"/>
  <c r="H13" i="5"/>
  <c r="G13" i="5"/>
  <c r="F13" i="5"/>
  <c r="E13" i="5"/>
  <c r="D13" i="5"/>
  <c r="C13" i="5"/>
  <c r="P17" i="5"/>
  <c r="O17" i="5"/>
  <c r="N17" i="5"/>
  <c r="M17" i="5"/>
  <c r="L17" i="5"/>
  <c r="P16" i="5"/>
  <c r="O16" i="5"/>
  <c r="N16" i="5"/>
  <c r="M16" i="5"/>
  <c r="L16" i="5"/>
  <c r="P15" i="5"/>
  <c r="O15" i="5"/>
  <c r="N15" i="5"/>
  <c r="M15" i="5"/>
  <c r="M18" i="5" s="1"/>
  <c r="L15" i="5"/>
  <c r="D18" i="5"/>
  <c r="E18" i="5"/>
  <c r="F18" i="5"/>
  <c r="F20" i="5" s="1"/>
  <c r="G18" i="5"/>
  <c r="G20" i="5" s="1"/>
  <c r="H18" i="5"/>
  <c r="I18" i="5"/>
  <c r="C18" i="5"/>
  <c r="C20" i="5" s="1"/>
  <c r="P7" i="5"/>
  <c r="O7" i="5"/>
  <c r="N7" i="5"/>
  <c r="M7" i="5"/>
  <c r="M9" i="5" s="1"/>
  <c r="L7" i="5"/>
  <c r="P12" i="5"/>
  <c r="O12" i="5"/>
  <c r="N12" i="5"/>
  <c r="M12" i="5"/>
  <c r="L12" i="5"/>
  <c r="P11" i="5"/>
  <c r="P13" i="5" s="1"/>
  <c r="O11" i="5"/>
  <c r="N11" i="5"/>
  <c r="M11" i="5"/>
  <c r="L11" i="5"/>
  <c r="L13" i="5" s="1"/>
  <c r="P8" i="5"/>
  <c r="O8" i="5"/>
  <c r="N8" i="5"/>
  <c r="M8" i="5"/>
  <c r="L8" i="5"/>
  <c r="L7" i="3"/>
  <c r="M7" i="3"/>
  <c r="N7" i="3"/>
  <c r="O7" i="3"/>
  <c r="P7" i="3"/>
  <c r="L10" i="3"/>
  <c r="L14" i="3" s="1"/>
  <c r="L16" i="3" s="1"/>
  <c r="M10" i="3"/>
  <c r="N10" i="3"/>
  <c r="O10" i="3"/>
  <c r="P10" i="3"/>
  <c r="P14" i="3" s="1"/>
  <c r="P16" i="3" s="1"/>
  <c r="L11" i="3"/>
  <c r="M11" i="3"/>
  <c r="N11" i="3"/>
  <c r="O11" i="3"/>
  <c r="O14" i="3" s="1"/>
  <c r="P11" i="3"/>
  <c r="L12" i="3"/>
  <c r="M12" i="3"/>
  <c r="N12" i="3"/>
  <c r="N14" i="3" s="1"/>
  <c r="N16" i="3" s="1"/>
  <c r="O12" i="3"/>
  <c r="P12" i="3"/>
  <c r="L13" i="3"/>
  <c r="M13" i="3"/>
  <c r="M14" i="3" s="1"/>
  <c r="N13" i="3"/>
  <c r="O13" i="3"/>
  <c r="P13" i="3"/>
  <c r="C14" i="3"/>
  <c r="C16" i="3" s="1"/>
  <c r="C19" i="3" s="1"/>
  <c r="C22" i="3" s="1"/>
  <c r="C26" i="3" s="1"/>
  <c r="D14" i="3"/>
  <c r="E14" i="3"/>
  <c r="F14" i="3"/>
  <c r="G14" i="3"/>
  <c r="G16" i="3" s="1"/>
  <c r="G19" i="3" s="1"/>
  <c r="G22" i="3" s="1"/>
  <c r="G26" i="3" s="1"/>
  <c r="H14" i="3"/>
  <c r="I14" i="3"/>
  <c r="D16" i="3"/>
  <c r="D19" i="3" s="1"/>
  <c r="D22" i="3" s="1"/>
  <c r="D26" i="3" s="1"/>
  <c r="E16" i="3"/>
  <c r="F16" i="3"/>
  <c r="H16" i="3"/>
  <c r="H19" i="3" s="1"/>
  <c r="H22" i="3" s="1"/>
  <c r="H26" i="3" s="1"/>
  <c r="I16" i="3"/>
  <c r="I19" i="3" s="1"/>
  <c r="I22" i="3" s="1"/>
  <c r="I26" i="3" s="1"/>
  <c r="L18" i="3"/>
  <c r="M18" i="3"/>
  <c r="N18" i="3"/>
  <c r="O18" i="3"/>
  <c r="P18" i="3"/>
  <c r="E19" i="3"/>
  <c r="E22" i="3" s="1"/>
  <c r="E26" i="3" s="1"/>
  <c r="F19" i="3"/>
  <c r="F22" i="3" s="1"/>
  <c r="F26" i="3" s="1"/>
  <c r="L21" i="3"/>
  <c r="M21" i="3"/>
  <c r="N21" i="3"/>
  <c r="O21" i="3"/>
  <c r="P21" i="3"/>
  <c r="L24" i="3"/>
  <c r="M24" i="3"/>
  <c r="N24" i="3"/>
  <c r="O24" i="3"/>
  <c r="P24" i="3"/>
  <c r="I20" i="5" l="1"/>
  <c r="E20" i="5"/>
  <c r="N18" i="5"/>
  <c r="M13" i="5"/>
  <c r="M20" i="5" s="1"/>
  <c r="H20" i="5"/>
  <c r="H28" i="5" s="1"/>
  <c r="H32" i="5" s="1"/>
  <c r="D20" i="5"/>
  <c r="N19" i="3"/>
  <c r="M16" i="3"/>
  <c r="M19" i="3" s="1"/>
  <c r="M22" i="3" s="1"/>
  <c r="M26" i="3" s="1"/>
  <c r="P19" i="3"/>
  <c r="P22" i="3" s="1"/>
  <c r="P26" i="3" s="1"/>
  <c r="L19" i="3"/>
  <c r="L22" i="3" s="1"/>
  <c r="L26" i="3" s="1"/>
  <c r="D28" i="5"/>
  <c r="D32" i="5" s="1"/>
  <c r="E28" i="5"/>
  <c r="E32" i="5" s="1"/>
  <c r="I28" i="5"/>
  <c r="I32" i="5" s="1"/>
  <c r="O9" i="5"/>
  <c r="O18" i="5"/>
  <c r="O20" i="5" s="1"/>
  <c r="F28" i="5"/>
  <c r="F32" i="5" s="1"/>
  <c r="N9" i="5"/>
  <c r="L9" i="5"/>
  <c r="P9" i="5"/>
  <c r="L18" i="5"/>
  <c r="P18" i="5"/>
  <c r="C28" i="5"/>
  <c r="C32" i="5" s="1"/>
  <c r="G28" i="5"/>
  <c r="G32" i="5" s="1"/>
  <c r="O13" i="5"/>
  <c r="N13" i="5"/>
  <c r="N22" i="3"/>
  <c r="N26" i="3" s="1"/>
  <c r="L35" i="13"/>
  <c r="L40" i="13" s="1"/>
  <c r="C41" i="13"/>
  <c r="L41" i="13"/>
  <c r="C40" i="13"/>
  <c r="L36" i="13"/>
  <c r="C17" i="13"/>
  <c r="O15" i="11"/>
  <c r="O17" i="11" s="1"/>
  <c r="P15" i="11"/>
  <c r="P17" i="11" s="1"/>
  <c r="L15" i="11"/>
  <c r="L17" i="11" s="1"/>
  <c r="M15" i="11"/>
  <c r="M17" i="11" s="1"/>
  <c r="N15" i="11"/>
  <c r="N17" i="11" s="1"/>
  <c r="N26" i="5"/>
  <c r="M26" i="5"/>
  <c r="L26" i="5"/>
  <c r="P26" i="5"/>
  <c r="O26" i="5"/>
  <c r="O16" i="3"/>
  <c r="O19" i="3" s="1"/>
  <c r="O22" i="3" s="1"/>
  <c r="O26" i="3" s="1"/>
  <c r="P20" i="5" l="1"/>
  <c r="L20" i="5"/>
  <c r="N20" i="5"/>
  <c r="L43" i="13"/>
  <c r="P28" i="5"/>
  <c r="P32" i="5" s="1"/>
  <c r="M28" i="5"/>
  <c r="M32" i="5" s="1"/>
  <c r="O28" i="5"/>
  <c r="O32" i="5" s="1"/>
  <c r="L28" i="5"/>
  <c r="L32" i="5" s="1"/>
  <c r="N28" i="5"/>
  <c r="N32" i="5" s="1"/>
  <c r="C43" i="13"/>
  <c r="K15" i="11" l="1"/>
  <c r="K17" i="11" s="1"/>
</calcChain>
</file>

<file path=xl/sharedStrings.xml><?xml version="1.0" encoding="utf-8"?>
<sst xmlns="http://schemas.openxmlformats.org/spreadsheetml/2006/main" count="392" uniqueCount="236">
  <si>
    <t>QTD</t>
  </si>
  <si>
    <t>YTD</t>
  </si>
  <si>
    <t>Revenue</t>
  </si>
  <si>
    <t>Operating cost and expenses:</t>
  </si>
  <si>
    <t xml:space="preserve">  Cost of revenues</t>
  </si>
  <si>
    <t xml:space="preserve">  Salaries, commissions, and benefits</t>
  </si>
  <si>
    <t xml:space="preserve">  Selling, general, and administrative</t>
  </si>
  <si>
    <t xml:space="preserve">  Depreciation and amortization</t>
  </si>
  <si>
    <t xml:space="preserve">           Total operating costs and expenses</t>
  </si>
  <si>
    <t>Operating income</t>
  </si>
  <si>
    <t>Interest expense</t>
  </si>
  <si>
    <t>Income (loss) from continuing operations before income tax</t>
  </si>
  <si>
    <t>Income tax expense</t>
  </si>
  <si>
    <t>Net income (loss) from continuing operations</t>
  </si>
  <si>
    <t>Gain (loss) from discontinued operations, net of taxes</t>
  </si>
  <si>
    <t>Net income</t>
  </si>
  <si>
    <t>Cost of Revenue</t>
  </si>
  <si>
    <t>General and administrative</t>
  </si>
  <si>
    <t>Related party rent expense</t>
  </si>
  <si>
    <t>Total Operating Expenses</t>
  </si>
  <si>
    <t>Gain on sale of intangible assets</t>
  </si>
  <si>
    <t>Foreign currency transaction (gains)/losses</t>
  </si>
  <si>
    <t>Other operating income</t>
  </si>
  <si>
    <t>Other operating expense (income)</t>
  </si>
  <si>
    <t>Operating income (loss)</t>
  </si>
  <si>
    <t>Related party interest expense</t>
  </si>
  <si>
    <t>Related party interest income</t>
  </si>
  <si>
    <t>Other non-operating expenses/(income)</t>
  </si>
  <si>
    <t>Net income (loss) before income taxes</t>
  </si>
  <si>
    <t>Income Tax Expense (Benefit)</t>
  </si>
  <si>
    <t>Income Tax Expense</t>
  </si>
  <si>
    <t>Interest expense, net</t>
  </si>
  <si>
    <t>Costs related to acquisitions/business combinations</t>
  </si>
  <si>
    <t>Non-cash foreign exchange adjustments</t>
  </si>
  <si>
    <t>VAT accrual for previously uncollected VAT</t>
  </si>
  <si>
    <t>Director salary payments</t>
  </si>
  <si>
    <t>Other costs including restructuring</t>
  </si>
  <si>
    <t>Adjusted EBITDA</t>
  </si>
  <si>
    <t>Change in Deferred Revenue During Period</t>
  </si>
  <si>
    <t>Advertising Spend</t>
  </si>
  <si>
    <t>Beginning Subscribers</t>
  </si>
  <si>
    <t>Net Income</t>
  </si>
  <si>
    <t>Other costs, including restructuring</t>
  </si>
  <si>
    <t>O&amp;O Advertising</t>
  </si>
  <si>
    <t>Adjusted Gross Profit</t>
  </si>
  <si>
    <t>Spread</t>
  </si>
  <si>
    <t>Partner Network</t>
  </si>
  <si>
    <t>Consolidated S1 Revenue</t>
  </si>
  <si>
    <t>Consolidated S1 Gross Profit</t>
  </si>
  <si>
    <t>Non-GAAP Financials</t>
  </si>
  <si>
    <t>S1 Holdco</t>
  </si>
  <si>
    <t>Gross profit (Loss)</t>
  </si>
  <si>
    <t>Net income (loss)</t>
  </si>
  <si>
    <t>Non-Financial Metrcis</t>
  </si>
  <si>
    <t>Protected.net Group Limited</t>
  </si>
  <si>
    <t>(1) Non-cash adjustments related to foreign exchange and asset disposals</t>
  </si>
  <si>
    <t>(2) Comprised of distributions to equity holders and non-cash stock-based compensation</t>
  </si>
  <si>
    <t>(3) In 2020, S1 Holdco terminated its Social Publishing product line, where it created quiz content primarily for the purpose of display advertising</t>
  </si>
  <si>
    <t>Depreciation &amp; amortization</t>
  </si>
  <si>
    <t>Other income/expense (1)</t>
  </si>
  <si>
    <t>Stock-based compensation and distributions to Members (2)</t>
  </si>
  <si>
    <t>Terminated product lines (3)</t>
  </si>
  <si>
    <t xml:space="preserve">Costs related to acquisitions/business combinations </t>
  </si>
  <si>
    <t xml:space="preserve">Acquisition earnout </t>
  </si>
  <si>
    <t>Severance costs</t>
  </si>
  <si>
    <t>(1) Protected terminated its Network Protect VPN product. Protected has excluded revenue, direct costs</t>
  </si>
  <si>
    <t>Depreciation &amp; amortisation</t>
  </si>
  <si>
    <t>Total non-operating expenses/(income), net</t>
  </si>
  <si>
    <r>
      <t>Billings</t>
    </r>
    <r>
      <rPr>
        <sz val="9"/>
        <color theme="1"/>
        <rFont val="Times New Roman"/>
        <family val="1"/>
      </rPr>
      <t xml:space="preserve"> (1)</t>
    </r>
  </si>
  <si>
    <r>
      <t xml:space="preserve">Terminated product lines </t>
    </r>
    <r>
      <rPr>
        <sz val="9"/>
        <color theme="1"/>
        <rFont val="Times New Roman"/>
        <family val="1"/>
      </rPr>
      <t>(1)</t>
    </r>
  </si>
  <si>
    <t>(In thousands except ratios)</t>
  </si>
  <si>
    <t>(in thousands)</t>
  </si>
  <si>
    <r>
      <t xml:space="preserve">Advertising Spend </t>
    </r>
    <r>
      <rPr>
        <sz val="9"/>
        <color theme="1"/>
        <rFont val="Times New Roman"/>
        <family val="1"/>
      </rPr>
      <t>(1)</t>
    </r>
  </si>
  <si>
    <t>(2) O&amp;O sessions are the total number of monetizable user visits to Owned &amp; Operated websites</t>
  </si>
  <si>
    <t>(3) CPS is advertising spend divided by O&amp;O Sessions</t>
  </si>
  <si>
    <t>(4) RPS is O&amp;O Revenue divided by O&amp;O Sessions</t>
  </si>
  <si>
    <t>(6) RPS is Partner Network revenue divided by Network Sessions</t>
  </si>
  <si>
    <r>
      <t xml:space="preserve">O&amp;O Sessions </t>
    </r>
    <r>
      <rPr>
        <sz val="9"/>
        <color theme="1"/>
        <rFont val="Times New Roman"/>
        <family val="1"/>
      </rPr>
      <t>(2)</t>
    </r>
  </si>
  <si>
    <r>
      <t xml:space="preserve">O&amp;O CPS </t>
    </r>
    <r>
      <rPr>
        <sz val="9"/>
        <color rgb="FF000000"/>
        <rFont val="Times New Roman"/>
        <family val="1"/>
      </rPr>
      <t>(3)</t>
    </r>
  </si>
  <si>
    <r>
      <t xml:space="preserve">O&amp;O RPS </t>
    </r>
    <r>
      <rPr>
        <sz val="9"/>
        <color rgb="FF000000"/>
        <rFont val="Times New Roman"/>
        <family val="1"/>
      </rPr>
      <t>(4)</t>
    </r>
  </si>
  <si>
    <r>
      <t xml:space="preserve">Network Sessions </t>
    </r>
    <r>
      <rPr>
        <sz val="9"/>
        <color theme="1"/>
        <rFont val="Times New Roman"/>
        <family val="1"/>
      </rPr>
      <t>(5)</t>
    </r>
  </si>
  <si>
    <r>
      <t xml:space="preserve">Network RPS </t>
    </r>
    <r>
      <rPr>
        <sz val="9"/>
        <color rgb="FF000000"/>
        <rFont val="Times New Roman"/>
        <family val="1"/>
      </rPr>
      <t>(6)</t>
    </r>
  </si>
  <si>
    <r>
      <t>O&amp;O Sessions</t>
    </r>
    <r>
      <rPr>
        <sz val="9"/>
        <color theme="1"/>
        <rFont val="Times New Roman"/>
        <family val="1"/>
      </rPr>
      <t xml:space="preserve"> (2)</t>
    </r>
  </si>
  <si>
    <t>(1) Advertising spend is the amount of advertising that is spent to acquire traffic to Owned &amp; Operated websites</t>
  </si>
  <si>
    <t>(5) Network sessions are the number of monetizable user visits delivered by network partners to RAMP</t>
  </si>
  <si>
    <t>(1) Billings is the total amount billed to customers during a period</t>
  </si>
  <si>
    <t>(2) Advertising spend is the total amount spent on advertising to acquire new subscribers during a period</t>
  </si>
  <si>
    <t>**Excludes metrics for terminated product lines</t>
  </si>
  <si>
    <r>
      <t xml:space="preserve">Advertising Spend </t>
    </r>
    <r>
      <rPr>
        <sz val="9"/>
        <color theme="1"/>
        <rFont val="Times New Roman"/>
        <family val="1"/>
      </rPr>
      <t>(2)</t>
    </r>
  </si>
  <si>
    <t>(5) CTA is advertising spend divided by new subscribers in a period</t>
  </si>
  <si>
    <t>(6) ARPU is the billings in a period divided by average of the beginning and ending subscribers during that period</t>
  </si>
  <si>
    <r>
      <t xml:space="preserve">Ending Subscribers </t>
    </r>
    <r>
      <rPr>
        <sz val="9"/>
        <color theme="1"/>
        <rFont val="Times New Roman"/>
        <family val="1"/>
      </rPr>
      <t>(3)</t>
    </r>
  </si>
  <si>
    <r>
      <t xml:space="preserve">New Subscribers </t>
    </r>
    <r>
      <rPr>
        <sz val="9"/>
        <color theme="1"/>
        <rFont val="Times New Roman"/>
        <family val="1"/>
      </rPr>
      <t>(4)</t>
    </r>
  </si>
  <si>
    <r>
      <t>CTA</t>
    </r>
    <r>
      <rPr>
        <sz val="9"/>
        <color theme="1"/>
        <rFont val="Times New Roman"/>
        <family val="1"/>
      </rPr>
      <t xml:space="preserve"> (5)</t>
    </r>
  </si>
  <si>
    <r>
      <t xml:space="preserve">ARPU </t>
    </r>
    <r>
      <rPr>
        <sz val="9"/>
        <color theme="1"/>
        <rFont val="Times New Roman"/>
        <family val="1"/>
      </rPr>
      <t>(6)</t>
    </r>
  </si>
  <si>
    <t xml:space="preserve"> and operating expenses associated with this product line from Adjusted EBITDA for all presented periods</t>
  </si>
  <si>
    <t>monetization. S1 Holdco has excluded revenue and direct costs associated with this product line for all presented periods</t>
  </si>
  <si>
    <t>(3) Ending subscribers are the number of paying subscribers for its products, at the end of a period</t>
  </si>
  <si>
    <t>(4) New subscribers are the number of new subscribers acquired for its products, during a period</t>
  </si>
  <si>
    <t>*Deferred revenue from billings is amortized on a straight line basis over the subscription period and recognized as revenue in the financial statements</t>
  </si>
  <si>
    <t>Unaudited Statements of Operations</t>
  </si>
  <si>
    <t>Other COR (7)</t>
  </si>
  <si>
    <t>(7) Other COR are costs of revenue other than advertising spend</t>
  </si>
  <si>
    <t>O&amp;O Advertising, Excluding Terminated Product Lines</t>
  </si>
  <si>
    <t>Unaudited Condensed Balance Sheet</t>
  </si>
  <si>
    <t>ASSETS</t>
  </si>
  <si>
    <t>Current Assets:</t>
  </si>
  <si>
    <t xml:space="preserve">  Cash and cash equivalents</t>
  </si>
  <si>
    <t xml:space="preserve">  Accounts receivable, net of allowance for doubtful accounts</t>
  </si>
  <si>
    <t xml:space="preserve">  Prepaid expenses and other current assets</t>
  </si>
  <si>
    <t>Assets of discontinued operations</t>
  </si>
  <si>
    <t xml:space="preserve">           Total current assets</t>
  </si>
  <si>
    <t xml:space="preserve">  Property and equipment, net</t>
  </si>
  <si>
    <t xml:space="preserve">  Internal-use software development costs, net</t>
  </si>
  <si>
    <t xml:space="preserve">  Intangible assets, net</t>
  </si>
  <si>
    <t xml:space="preserve">  Goodwill</t>
  </si>
  <si>
    <t xml:space="preserve">  Due from related party</t>
  </si>
  <si>
    <t xml:space="preserve">  Other assets</t>
  </si>
  <si>
    <t xml:space="preserve">  Assets of discontinued operations</t>
  </si>
  <si>
    <t>Total Assets</t>
  </si>
  <si>
    <t>LIABILITIES AND MEMBERS’ DEFICIT</t>
  </si>
  <si>
    <t>Current Liabilities:</t>
  </si>
  <si>
    <t xml:space="preserve">  Accounts payable</t>
  </si>
  <si>
    <t xml:space="preserve">  Accrued expenses and other current liabilities</t>
  </si>
  <si>
    <t xml:space="preserve">  Notes payable, current</t>
  </si>
  <si>
    <t>Liabilities of discontinued operations</t>
  </si>
  <si>
    <t xml:space="preserve">           Total current liabilities</t>
  </si>
  <si>
    <t xml:space="preserve">  Notes payable, non-current</t>
  </si>
  <si>
    <t xml:space="preserve">  Other long-term liabilities</t>
  </si>
  <si>
    <t xml:space="preserve">           Total liabilities</t>
  </si>
  <si>
    <t>Commitments and contingencies (Note 8)</t>
  </si>
  <si>
    <t>Members’ deficit:</t>
  </si>
  <si>
    <t xml:space="preserve">  Members’ deficit in S1 Holdco</t>
  </si>
  <si>
    <t>Accumulated other comprehensive income</t>
  </si>
  <si>
    <t xml:space="preserve">           Total members’ deficit</t>
  </si>
  <si>
    <t>Total Liabilities And Members’ Deficit</t>
  </si>
  <si>
    <t>Unaudited Condensed Statements of Cash Flow</t>
  </si>
  <si>
    <t>Cash Flows From Operating Activities:</t>
  </si>
  <si>
    <t xml:space="preserve">   Net cash provided by operating activities of continuing operations</t>
  </si>
  <si>
    <t xml:space="preserve">   Net cash used for operating activities of discontinued operations</t>
  </si>
  <si>
    <t xml:space="preserve">      Net cash provided by operating activities</t>
  </si>
  <si>
    <t>Cash Flows From Investing Activities:</t>
  </si>
  <si>
    <t xml:space="preserve">   Purchases of property and equipment</t>
  </si>
  <si>
    <t xml:space="preserve">   Proceeds from sale of Protected</t>
  </si>
  <si>
    <t xml:space="preserve">   Expenditures for internal-use software development costs</t>
  </si>
  <si>
    <t xml:space="preserve">      Net cash provided by (used in) investing activities of continuing operations</t>
  </si>
  <si>
    <t xml:space="preserve">      Net cash provided by (used in) investing activities of discontinued operations</t>
  </si>
  <si>
    <t xml:space="preserve">      Net cash provided by (used in) investing activities</t>
  </si>
  <si>
    <t>Cash Flows From Financing Activities:</t>
  </si>
  <si>
    <t xml:space="preserve">   Proceeds from line of credit</t>
  </si>
  <si>
    <t xml:space="preserve">   Repayment of line of credit</t>
  </si>
  <si>
    <t xml:space="preserve">   Repayment of term loan</t>
  </si>
  <si>
    <t xml:space="preserve">   Member capital contributions</t>
  </si>
  <si>
    <t xml:space="preserve">   Payments on contingent consideration</t>
  </si>
  <si>
    <t xml:space="preserve">   Related party loan</t>
  </si>
  <si>
    <t xml:space="preserve">   Distributions to members from sale of Protected</t>
  </si>
  <si>
    <t xml:space="preserve">   Distributions to members</t>
  </si>
  <si>
    <t xml:space="preserve">      Net cash provided by financing activities</t>
  </si>
  <si>
    <t xml:space="preserve">   Effect of exchange rate changes in cash, cash equivalents and restricted cash</t>
  </si>
  <si>
    <t xml:space="preserve">      Net Increase In Cash</t>
  </si>
  <si>
    <t>Cash and restricted cash:</t>
  </si>
  <si>
    <t xml:space="preserve">      Beginning of period</t>
  </si>
  <si>
    <t xml:space="preserve">      End of period</t>
  </si>
  <si>
    <t>Current assets:</t>
  </si>
  <si>
    <t xml:space="preserve">  Cash</t>
  </si>
  <si>
    <t xml:space="preserve">  Restricted cash</t>
  </si>
  <si>
    <t xml:space="preserve">  Deposits</t>
  </si>
  <si>
    <t xml:space="preserve">  Due from related parties</t>
  </si>
  <si>
    <t xml:space="preserve">  Property, plant and equipment</t>
  </si>
  <si>
    <t xml:space="preserve">  Intangible Assets</t>
  </si>
  <si>
    <t xml:space="preserve">     Total assets</t>
  </si>
  <si>
    <t>Liabilities and Shareholders’ Deficit:</t>
  </si>
  <si>
    <t xml:space="preserve">  Accrued expenses</t>
  </si>
  <si>
    <t xml:space="preserve">  VAT tax liability</t>
  </si>
  <si>
    <t xml:space="preserve">  Deferred revenue</t>
  </si>
  <si>
    <t xml:space="preserve">  Related party deferred revenue</t>
  </si>
  <si>
    <t xml:space="preserve">  Current portion of note payable</t>
  </si>
  <si>
    <t xml:space="preserve">  Due to related party</t>
  </si>
  <si>
    <t xml:space="preserve">  Refund liability</t>
  </si>
  <si>
    <t xml:space="preserve">  Note payable, net of current portion and deferred financing costs</t>
  </si>
  <si>
    <t xml:space="preserve">  Deferred tax liability</t>
  </si>
  <si>
    <t>Commitments and Contingencies</t>
  </si>
  <si>
    <t>Shareholders’ Deficit:</t>
  </si>
  <si>
    <t xml:space="preserve">  Class A Preferred shares</t>
  </si>
  <si>
    <t xml:space="preserve">  Class B Common shares</t>
  </si>
  <si>
    <t xml:space="preserve">  Additional paid-in capital</t>
  </si>
  <si>
    <t xml:space="preserve">  Accumulated deficit</t>
  </si>
  <si>
    <t xml:space="preserve">           Total Shareholders’ deficit</t>
  </si>
  <si>
    <t>Total Liabilities and Shareholders’ Deficit</t>
  </si>
  <si>
    <t>*Class A Preferred shares, par value £0.0001 per share, 7,992,009 shares authorized, issued, and outstanding on September 30, 2021 and December 31, 2020, respectively</t>
  </si>
  <si>
    <t>**Class B Common shares, par value £0.0001 per share, 7,960,105 shares authorized, issued, and outstanding on September 30, 2021 and December 31, 2020, respectively</t>
  </si>
  <si>
    <t xml:space="preserve">   Net income (loss)</t>
  </si>
  <si>
    <t xml:space="preserve">   Adjustments to reconcile net loss to net cash used in operating activities:</t>
  </si>
  <si>
    <t xml:space="preserve">   Depreciation</t>
  </si>
  <si>
    <t xml:space="preserve">   Amortization</t>
  </si>
  <si>
    <t xml:space="preserve">   Gain on sale of Network Protected intangible assets</t>
  </si>
  <si>
    <t xml:space="preserve">   Amortization of deferred financing costs</t>
  </si>
  <si>
    <t xml:space="preserve">   Interest income on loan with System 1 SS Protect Holdings, Inc.</t>
  </si>
  <si>
    <t xml:space="preserve">   Financing fee income on loan with System 1 SS Protect Holdings, Inc.</t>
  </si>
  <si>
    <t xml:space="preserve">   Change in operating assets and liabilities:</t>
  </si>
  <si>
    <t xml:space="preserve">      Prepaid expenses and other current assets</t>
  </si>
  <si>
    <t xml:space="preserve">      Deposits</t>
  </si>
  <si>
    <t xml:space="preserve">      Accounts payable</t>
  </si>
  <si>
    <t xml:space="preserve">      Accrued expenses</t>
  </si>
  <si>
    <t xml:space="preserve">      VAT tax liability</t>
  </si>
  <si>
    <t xml:space="preserve">      Refund liability</t>
  </si>
  <si>
    <t xml:space="preserve">      Deferred revenue</t>
  </si>
  <si>
    <t xml:space="preserve">      Related party deferred revenue</t>
  </si>
  <si>
    <t xml:space="preserve">      Deferred tax liability</t>
  </si>
  <si>
    <t xml:space="preserve">      Due from related party</t>
  </si>
  <si>
    <t xml:space="preserve">      Due to related party</t>
  </si>
  <si>
    <t xml:space="preserve">         Net cash generated by (used in) operating activities</t>
  </si>
  <si>
    <t xml:space="preserve">      Purchases of intangibles, property, plant and equipment</t>
  </si>
  <si>
    <t xml:space="preserve">      Proceeds from sale of intangibles</t>
  </si>
  <si>
    <t xml:space="preserve">      Cash received in acquisition of Host Plus Limited, net of cash paid</t>
  </si>
  <si>
    <t xml:space="preserve">      Loan advanced to Just Develop It</t>
  </si>
  <si>
    <t xml:space="preserve">      Repayment of loan by Just Develop It</t>
  </si>
  <si>
    <t xml:space="preserve">      Loan advanced to Company director</t>
  </si>
  <si>
    <t xml:space="preserve">      Repayment of loan by Company director</t>
  </si>
  <si>
    <t xml:space="preserve">      Loan advanced to System 1 SS Protect Holdings, Inc.</t>
  </si>
  <si>
    <t xml:space="preserve">         Net cash used by investing activities</t>
  </si>
  <si>
    <t xml:space="preserve">      Proceeds from bank loan</t>
  </si>
  <si>
    <t xml:space="preserve">      Repayment of principal on bank loan</t>
  </si>
  <si>
    <t xml:space="preserve">      Proceeds from related party loans</t>
  </si>
  <si>
    <t xml:space="preserve">      Repayment of related party loans</t>
  </si>
  <si>
    <t xml:space="preserve">      Repayment of loan to Just Develop It</t>
  </si>
  <si>
    <t xml:space="preserve">      Payment of deferred financing costs</t>
  </si>
  <si>
    <t xml:space="preserve">         Net cash (used in) provided by financing activities</t>
  </si>
  <si>
    <t>Effect of exchange rate changes on cash</t>
  </si>
  <si>
    <t>Net change in cash</t>
  </si>
  <si>
    <t>Cash, beginning of period</t>
  </si>
  <si>
    <t>Cash, end of period</t>
  </si>
  <si>
    <t xml:space="preserve">  Deferred tax assets</t>
  </si>
  <si>
    <t xml:space="preserve">      Deferred tax assets</t>
  </si>
  <si>
    <t xml:space="preserve">  Restricted Cash</t>
  </si>
  <si>
    <t xml:space="preserve">   Payments for deferred financing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</si>
</sst>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._.* #,##0_)_%;_._.* \(#,##0\)_%;_._.* 0_)_%;_._.@_)_%"/>
    <numFmt numFmtId="165" formatCode="_._.&quot;$&quot;* #,##0_)_%;_._.&quot;$&quot;* \(#,##0\)_%;_._.&quot;$&quot;* 0_)_%;_._.@_)_%"/>
    <numFmt numFmtId="166" formatCode="&quot;$&quot;#,##0,"/>
    <numFmt numFmtId="167" formatCode="[Black]#,###_);[Black]\(#,###\);[Black]&quot;-&quot;_)"/>
    <numFmt numFmtId="168" formatCode="[Black]#,###.00_);[Black]\(#,###.00\);[Black]&quot;-&quot;_)"/>
    <numFmt numFmtId="169" formatCode="[Black]&quot;$&quot;* #,###_);[Black]&quot;$&quot;* \(#,###\);[Black]&quot;$&quot;* &quot;-&quot;_)"/>
    <numFmt numFmtId="170" formatCode="_(* #,##0_);_(* \(#,##0\);_(* &quot;-&quot;??_);_(@_)"/>
    <numFmt numFmtId="171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name val="Verdana"/>
      <family val="2"/>
    </font>
    <font>
      <b/>
      <sz val="11"/>
      <name val="Times New Roman"/>
      <family val="1"/>
    </font>
    <font>
      <b/>
      <sz val="10"/>
      <name val="Verdana"/>
      <family val="2"/>
    </font>
    <font>
      <sz val="10"/>
      <name val="Verdana"/>
      <family val="2"/>
    </font>
    <font>
      <sz val="1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Times New Roman"/>
      <family val="1"/>
    </font>
    <font>
      <i/>
      <u/>
      <sz val="11"/>
      <color theme="1"/>
      <name val="Times New Roman"/>
      <family val="1"/>
    </font>
    <font>
      <sz val="10"/>
      <color rgb="FF000000"/>
      <name val="Arial"/>
      <family val="2"/>
    </font>
    <font>
      <b/>
      <sz val="11"/>
      <color rgb="FF000000"/>
      <name val="Times New Roman"/>
      <family val="1"/>
    </font>
    <font>
      <sz val="11"/>
      <name val="Verdana"/>
      <family val="2"/>
    </font>
    <font>
      <sz val="9"/>
      <color theme="1"/>
      <name val="Times New Roman"/>
      <family val="1"/>
    </font>
    <font>
      <sz val="9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0" fontId="3" fillId="0" borderId="0" applyFill="0" applyBorder="0" applyAlignment="0" applyProtection="0"/>
    <xf numFmtId="0" fontId="5" fillId="0" borderId="0" applyFill="0" applyBorder="0" applyAlignment="0" applyProtection="0"/>
    <xf numFmtId="0" fontId="5" fillId="0" borderId="1" applyFill="0" applyAlignment="0" applyProtection="0"/>
    <xf numFmtId="0" fontId="6" fillId="0" borderId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Fill="0" applyBorder="0" applyAlignment="0" applyProtection="0"/>
    <xf numFmtId="0" fontId="6" fillId="0" borderId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0" fillId="0" borderId="0"/>
    <xf numFmtId="0" fontId="9" fillId="0" borderId="0"/>
    <xf numFmtId="43" fontId="9" fillId="0" borderId="0" applyFont="0" applyFill="0" applyBorder="0" applyAlignment="0" applyProtection="0"/>
    <xf numFmtId="0" fontId="13" fillId="0" borderId="0"/>
    <xf numFmtId="0" fontId="1" fillId="0" borderId="0"/>
    <xf numFmtId="9" fontId="10" fillId="0" borderId="0" applyFont="0" applyFill="0" applyBorder="0" applyAlignment="0" applyProtection="0"/>
  </cellStyleXfs>
  <cellXfs count="167">
    <xf numFmtId="0" fontId="0" fillId="0" borderId="0" xfId="0"/>
    <xf numFmtId="0" fontId="2" fillId="0" borderId="0" xfId="0" applyFont="1"/>
    <xf numFmtId="0" fontId="4" fillId="0" borderId="0" xfId="2" applyFont="1" applyFill="1"/>
    <xf numFmtId="0" fontId="4" fillId="0" borderId="0" xfId="2" applyFont="1" applyFill="1" applyAlignment="1"/>
    <xf numFmtId="0" fontId="4" fillId="0" borderId="0" xfId="3" applyFont="1" applyFill="1" applyAlignment="1"/>
    <xf numFmtId="0" fontId="4" fillId="0" borderId="0" xfId="3" applyFont="1" applyFill="1"/>
    <xf numFmtId="0" fontId="4" fillId="0" borderId="0" xfId="4" applyFont="1" applyFill="1" applyBorder="1"/>
    <xf numFmtId="0" fontId="4" fillId="0" borderId="1" xfId="4" applyFont="1" applyFill="1" applyAlignment="1">
      <alignment horizontal="center"/>
    </xf>
    <xf numFmtId="0" fontId="7" fillId="0" borderId="0" xfId="5" applyFont="1" applyFill="1"/>
    <xf numFmtId="15" fontId="4" fillId="0" borderId="0" xfId="5" applyNumberFormat="1" applyFont="1" applyFill="1" applyAlignment="1">
      <alignment horizontal="center" wrapText="1"/>
    </xf>
    <xf numFmtId="0" fontId="7" fillId="0" borderId="0" xfId="5" applyFont="1" applyFill="1" applyAlignment="1"/>
    <xf numFmtId="0" fontId="2" fillId="0" borderId="0" xfId="6" applyFont="1"/>
    <xf numFmtId="41" fontId="7" fillId="0" borderId="0" xfId="7" applyNumberFormat="1" applyFont="1" applyFill="1" applyAlignment="1"/>
    <xf numFmtId="41" fontId="7" fillId="0" borderId="0" xfId="3" applyNumberFormat="1" applyFont="1" applyFill="1" applyAlignment="1"/>
    <xf numFmtId="41" fontId="7" fillId="0" borderId="0" xfId="1" applyNumberFormat="1" applyFont="1" applyFill="1" applyAlignment="1"/>
    <xf numFmtId="41" fontId="4" fillId="0" borderId="0" xfId="3" applyNumberFormat="1" applyFont="1" applyFill="1" applyAlignment="1"/>
    <xf numFmtId="43" fontId="7" fillId="0" borderId="0" xfId="7" applyFont="1" applyFill="1" applyAlignment="1"/>
    <xf numFmtId="41" fontId="7" fillId="0" borderId="1" xfId="7" applyNumberFormat="1" applyFont="1" applyFill="1" applyBorder="1" applyAlignment="1"/>
    <xf numFmtId="41" fontId="7" fillId="0" borderId="1" xfId="1" applyNumberFormat="1" applyFont="1" applyFill="1" applyBorder="1" applyAlignment="1"/>
    <xf numFmtId="41" fontId="7" fillId="0" borderId="2" xfId="7" applyNumberFormat="1" applyFont="1" applyFill="1" applyBorder="1" applyAlignment="1"/>
    <xf numFmtId="41" fontId="7" fillId="0" borderId="0" xfId="7" applyNumberFormat="1" applyFont="1" applyFill="1" applyBorder="1" applyAlignment="1"/>
    <xf numFmtId="41" fontId="7" fillId="0" borderId="3" xfId="8" applyNumberFormat="1" applyFont="1" applyFill="1" applyBorder="1" applyAlignment="1"/>
    <xf numFmtId="0" fontId="4" fillId="0" borderId="0" xfId="4" applyFont="1" applyBorder="1" applyAlignment="1"/>
    <xf numFmtId="0" fontId="7" fillId="0" borderId="0" xfId="5" applyFont="1" applyAlignment="1"/>
    <xf numFmtId="164" fontId="7" fillId="0" borderId="0" xfId="11" applyFont="1" applyAlignment="1"/>
    <xf numFmtId="164" fontId="7" fillId="0" borderId="0" xfId="11" applyFont="1" applyFill="1" applyAlignment="1"/>
    <xf numFmtId="0" fontId="2" fillId="0" borderId="0" xfId="13" applyFont="1"/>
    <xf numFmtId="42" fontId="2" fillId="0" borderId="0" xfId="13" applyNumberFormat="1" applyFont="1"/>
    <xf numFmtId="41" fontId="2" fillId="0" borderId="0" xfId="15" applyNumberFormat="1" applyFont="1" applyFill="1" applyAlignment="1">
      <alignment horizontal="right"/>
    </xf>
    <xf numFmtId="41" fontId="2" fillId="0" borderId="0" xfId="15" applyNumberFormat="1" applyFont="1" applyAlignment="1">
      <alignment horizontal="right"/>
    </xf>
    <xf numFmtId="41" fontId="2" fillId="0" borderId="0" xfId="14" applyNumberFormat="1" applyFont="1" applyAlignment="1">
      <alignment horizontal="right"/>
    </xf>
    <xf numFmtId="0" fontId="12" fillId="0" borderId="0" xfId="13" applyFont="1"/>
    <xf numFmtId="44" fontId="2" fillId="0" borderId="0" xfId="13" applyNumberFormat="1" applyFont="1"/>
    <xf numFmtId="41" fontId="2" fillId="0" borderId="0" xfId="0" applyNumberFormat="1" applyFont="1" applyFill="1"/>
    <xf numFmtId="41" fontId="2" fillId="0" borderId="0" xfId="1" applyNumberFormat="1" applyFont="1" applyFill="1"/>
    <xf numFmtId="0" fontId="2" fillId="0" borderId="0" xfId="0" applyFont="1" applyFill="1"/>
    <xf numFmtId="42" fontId="2" fillId="0" borderId="0" xfId="0" applyNumberFormat="1" applyFont="1"/>
    <xf numFmtId="0" fontId="2" fillId="0" borderId="0" xfId="0" applyFont="1" applyAlignment="1">
      <alignment horizontal="left"/>
    </xf>
    <xf numFmtId="41" fontId="2" fillId="0" borderId="0" xfId="1" applyNumberFormat="1" applyFont="1"/>
    <xf numFmtId="41" fontId="2" fillId="0" borderId="1" xfId="1" applyNumberFormat="1" applyFont="1" applyBorder="1"/>
    <xf numFmtId="41" fontId="2" fillId="0" borderId="0" xfId="0" applyNumberFormat="1" applyFont="1"/>
    <xf numFmtId="0" fontId="2" fillId="0" borderId="0" xfId="0" applyFont="1" applyBorder="1"/>
    <xf numFmtId="0" fontId="11" fillId="0" borderId="0" xfId="13" applyFont="1" applyAlignment="1">
      <alignment vertical="center"/>
    </xf>
    <xf numFmtId="0" fontId="1" fillId="0" borderId="0" xfId="6"/>
    <xf numFmtId="3" fontId="6" fillId="0" borderId="0" xfId="8" applyNumberFormat="1" applyFont="1" applyFill="1" applyAlignment="1"/>
    <xf numFmtId="42" fontId="11" fillId="0" borderId="0" xfId="0" applyNumberFormat="1" applyFont="1"/>
    <xf numFmtId="42" fontId="4" fillId="0" borderId="0" xfId="7" applyNumberFormat="1" applyFont="1" applyFill="1" applyAlignment="1"/>
    <xf numFmtId="42" fontId="7" fillId="0" borderId="0" xfId="7" applyNumberFormat="1" applyFont="1" applyFill="1" applyAlignment="1"/>
    <xf numFmtId="42" fontId="11" fillId="0" borderId="0" xfId="0" applyNumberFormat="1" applyFont="1" applyAlignment="1"/>
    <xf numFmtId="0" fontId="8" fillId="0" borderId="0" xfId="16" applyFont="1"/>
    <xf numFmtId="0" fontId="14" fillId="0" borderId="0" xfId="16" applyFont="1"/>
    <xf numFmtId="42" fontId="14" fillId="0" borderId="0" xfId="16" applyNumberFormat="1" applyFont="1" applyAlignment="1"/>
    <xf numFmtId="41" fontId="8" fillId="0" borderId="0" xfId="16" applyNumberFormat="1" applyFont="1"/>
    <xf numFmtId="42" fontId="14" fillId="0" borderId="2" xfId="16" applyNumberFormat="1" applyFont="1" applyBorder="1"/>
    <xf numFmtId="3" fontId="14" fillId="0" borderId="0" xfId="16" applyNumberFormat="1" applyFont="1"/>
    <xf numFmtId="42" fontId="14" fillId="0" borderId="0" xfId="16" applyNumberFormat="1" applyFont="1"/>
    <xf numFmtId="0" fontId="0" fillId="0" borderId="0" xfId="6" applyFont="1"/>
    <xf numFmtId="3" fontId="15" fillId="0" borderId="0" xfId="8" applyNumberFormat="1" applyFont="1" applyFill="1" applyAlignment="1"/>
    <xf numFmtId="3" fontId="2" fillId="0" borderId="0" xfId="0" applyNumberFormat="1" applyFont="1"/>
    <xf numFmtId="0" fontId="2" fillId="0" borderId="0" xfId="14" applyFont="1"/>
    <xf numFmtId="15" fontId="4" fillId="0" borderId="0" xfId="5" applyNumberFormat="1" applyFont="1" applyFill="1" applyBorder="1" applyAlignment="1">
      <alignment horizontal="center" wrapText="1"/>
    </xf>
    <xf numFmtId="0" fontId="11" fillId="0" borderId="0" xfId="14" applyFont="1"/>
    <xf numFmtId="42" fontId="11" fillId="0" borderId="4" xfId="14" applyNumberFormat="1" applyFont="1" applyBorder="1" applyAlignment="1">
      <alignment horizontal="right"/>
    </xf>
    <xf numFmtId="164" fontId="4" fillId="0" borderId="0" xfId="11" applyFont="1" applyAlignment="1"/>
    <xf numFmtId="0" fontId="2" fillId="0" borderId="0" xfId="13" applyFont="1" applyBorder="1"/>
    <xf numFmtId="42" fontId="7" fillId="0" borderId="0" xfId="11" applyNumberFormat="1" applyFont="1" applyAlignment="1"/>
    <xf numFmtId="3" fontId="7" fillId="0" borderId="0" xfId="8" applyNumberFormat="1" applyFont="1" applyFill="1" applyAlignment="1"/>
    <xf numFmtId="0" fontId="2" fillId="0" borderId="0" xfId="13" applyFont="1" applyFill="1" applyAlignment="1">
      <alignment vertical="center"/>
    </xf>
    <xf numFmtId="0" fontId="8" fillId="0" borderId="0" xfId="13" applyFont="1" applyFill="1" applyAlignment="1">
      <alignment vertical="center"/>
    </xf>
    <xf numFmtId="0" fontId="2" fillId="0" borderId="0" xfId="13" applyFont="1" applyFill="1"/>
    <xf numFmtId="0" fontId="11" fillId="0" borderId="0" xfId="13" applyFont="1" applyFill="1" applyAlignment="1">
      <alignment vertical="center"/>
    </xf>
    <xf numFmtId="0" fontId="11" fillId="0" borderId="0" xfId="13" applyFont="1" applyFill="1"/>
    <xf numFmtId="41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15" fontId="4" fillId="0" borderId="0" xfId="5" applyNumberFormat="1" applyFont="1" applyFill="1" applyBorder="1" applyAlignment="1">
      <alignment horizontal="right" wrapText="1"/>
    </xf>
    <xf numFmtId="41" fontId="2" fillId="0" borderId="0" xfId="13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42" fontId="7" fillId="0" borderId="0" xfId="7" applyNumberFormat="1" applyFont="1" applyFill="1" applyAlignment="1">
      <alignment horizontal="right"/>
    </xf>
    <xf numFmtId="42" fontId="7" fillId="0" borderId="1" xfId="7" applyNumberFormat="1" applyFont="1" applyFill="1" applyBorder="1" applyAlignment="1">
      <alignment horizontal="right"/>
    </xf>
    <xf numFmtId="3" fontId="7" fillId="0" borderId="0" xfId="8" applyNumberFormat="1" applyFont="1" applyFill="1" applyAlignment="1">
      <alignment horizontal="right"/>
    </xf>
    <xf numFmtId="0" fontId="2" fillId="0" borderId="0" xfId="6" applyFont="1" applyFill="1" applyAlignment="1">
      <alignment horizontal="right"/>
    </xf>
    <xf numFmtId="9" fontId="2" fillId="0" borderId="0" xfId="18" applyFont="1" applyFill="1" applyAlignment="1">
      <alignment horizontal="right"/>
    </xf>
    <xf numFmtId="0" fontId="2" fillId="0" borderId="0" xfId="13" applyFont="1" applyFill="1" applyAlignment="1">
      <alignment horizontal="right"/>
    </xf>
    <xf numFmtId="41" fontId="2" fillId="0" borderId="0" xfId="0" applyNumberFormat="1" applyFont="1" applyFill="1" applyAlignment="1">
      <alignment horizontal="right"/>
    </xf>
    <xf numFmtId="166" fontId="2" fillId="0" borderId="0" xfId="13" applyNumberFormat="1" applyFont="1" applyFill="1" applyAlignment="1">
      <alignment horizontal="right"/>
    </xf>
    <xf numFmtId="0" fontId="2" fillId="0" borderId="0" xfId="0" applyFont="1" applyAlignment="1">
      <alignment horizontal="center"/>
    </xf>
    <xf numFmtId="0" fontId="11" fillId="0" borderId="0" xfId="13" applyFont="1" applyFill="1" applyBorder="1" applyAlignment="1" applyProtection="1">
      <alignment horizontal="right"/>
      <protection locked="0"/>
    </xf>
    <xf numFmtId="0" fontId="2" fillId="0" borderId="0" xfId="0" applyFont="1" applyFill="1" applyBorder="1" applyAlignment="1">
      <alignment horizontal="right"/>
    </xf>
    <xf numFmtId="42" fontId="2" fillId="0" borderId="0" xfId="13" applyNumberFormat="1" applyFont="1" applyFill="1" applyAlignment="1">
      <alignment horizontal="right"/>
    </xf>
    <xf numFmtId="42" fontId="2" fillId="0" borderId="0" xfId="0" applyNumberFormat="1" applyFont="1" applyFill="1" applyAlignment="1">
      <alignment horizontal="right"/>
    </xf>
    <xf numFmtId="42" fontId="2" fillId="0" borderId="1" xfId="13" applyNumberFormat="1" applyFont="1" applyFill="1" applyBorder="1" applyAlignment="1">
      <alignment horizontal="right"/>
    </xf>
    <xf numFmtId="42" fontId="7" fillId="0" borderId="0" xfId="13" applyNumberFormat="1" applyFont="1" applyFill="1" applyAlignment="1">
      <alignment horizontal="right"/>
    </xf>
    <xf numFmtId="41" fontId="7" fillId="0" borderId="0" xfId="7" applyNumberFormat="1" applyFont="1" applyFill="1" applyAlignment="1">
      <alignment horizontal="right"/>
    </xf>
    <xf numFmtId="42" fontId="7" fillId="0" borderId="0" xfId="8" applyNumberFormat="1" applyFont="1" applyFill="1" applyAlignment="1">
      <alignment horizontal="right"/>
    </xf>
    <xf numFmtId="42" fontId="2" fillId="0" borderId="0" xfId="6" applyNumberFormat="1" applyFont="1" applyFill="1" applyAlignment="1">
      <alignment horizontal="right"/>
    </xf>
    <xf numFmtId="3" fontId="2" fillId="0" borderId="0" xfId="13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3" fontId="7" fillId="0" borderId="0" xfId="7" applyNumberFormat="1" applyFont="1" applyFill="1" applyAlignment="1">
      <alignment horizontal="right"/>
    </xf>
    <xf numFmtId="44" fontId="2" fillId="0" borderId="0" xfId="13" applyNumberFormat="1" applyFont="1" applyFill="1" applyAlignment="1">
      <alignment horizontal="right"/>
    </xf>
    <xf numFmtId="44" fontId="2" fillId="0" borderId="0" xfId="0" applyNumberFormat="1" applyFont="1" applyFill="1" applyAlignment="1">
      <alignment horizontal="right"/>
    </xf>
    <xf numFmtId="0" fontId="1" fillId="0" borderId="0" xfId="6" applyFill="1"/>
    <xf numFmtId="42" fontId="14" fillId="0" borderId="0" xfId="16" applyNumberFormat="1" applyFont="1" applyFill="1" applyAlignment="1"/>
    <xf numFmtId="42" fontId="11" fillId="0" borderId="0" xfId="0" applyNumberFormat="1" applyFont="1" applyFill="1" applyAlignment="1"/>
    <xf numFmtId="41" fontId="8" fillId="0" borderId="0" xfId="16" applyNumberFormat="1" applyFont="1" applyFill="1"/>
    <xf numFmtId="0" fontId="2" fillId="0" borderId="0" xfId="6" applyFont="1" applyFill="1"/>
    <xf numFmtId="41" fontId="2" fillId="0" borderId="1" xfId="1" applyNumberFormat="1" applyFont="1" applyFill="1" applyBorder="1"/>
    <xf numFmtId="0" fontId="2" fillId="0" borderId="0" xfId="0" applyFont="1" applyFill="1" applyBorder="1"/>
    <xf numFmtId="41" fontId="2" fillId="0" borderId="3" xfId="1" applyNumberFormat="1" applyFont="1" applyFill="1" applyBorder="1"/>
    <xf numFmtId="43" fontId="2" fillId="0" borderId="0" xfId="0" applyNumberFormat="1" applyFont="1" applyAlignment="1">
      <alignment horizontal="right"/>
    </xf>
    <xf numFmtId="43" fontId="2" fillId="0" borderId="0" xfId="0" applyNumberFormat="1" applyFont="1"/>
    <xf numFmtId="42" fontId="2" fillId="0" borderId="0" xfId="13" applyNumberFormat="1" applyFont="1" applyFill="1"/>
    <xf numFmtId="42" fontId="2" fillId="0" borderId="0" xfId="6" applyNumberFormat="1" applyFont="1" applyFill="1"/>
    <xf numFmtId="0" fontId="0" fillId="0" borderId="0" xfId="6" applyFont="1" applyFill="1"/>
    <xf numFmtId="41" fontId="2" fillId="0" borderId="0" xfId="13" applyNumberFormat="1" applyFont="1" applyFill="1"/>
    <xf numFmtId="44" fontId="2" fillId="0" borderId="0" xfId="13" applyNumberFormat="1" applyFont="1" applyFill="1"/>
    <xf numFmtId="15" fontId="4" fillId="0" borderId="2" xfId="5" applyNumberFormat="1" applyFont="1" applyFill="1" applyBorder="1" applyAlignment="1">
      <alignment horizontal="center" wrapText="1"/>
    </xf>
    <xf numFmtId="42" fontId="11" fillId="0" borderId="0" xfId="15" applyNumberFormat="1" applyFont="1" applyBorder="1" applyAlignment="1">
      <alignment horizontal="right"/>
    </xf>
    <xf numFmtId="42" fontId="14" fillId="0" borderId="0" xfId="0" applyNumberFormat="1" applyFont="1" applyBorder="1"/>
    <xf numFmtId="42" fontId="11" fillId="0" borderId="0" xfId="15" applyNumberFormat="1" applyFont="1" applyFill="1" applyBorder="1" applyAlignment="1">
      <alignment horizontal="right"/>
    </xf>
    <xf numFmtId="42" fontId="14" fillId="0" borderId="2" xfId="16" applyNumberFormat="1" applyFont="1" applyFill="1" applyBorder="1"/>
    <xf numFmtId="0" fontId="14" fillId="0" borderId="0" xfId="16" applyFont="1" applyFill="1"/>
    <xf numFmtId="4" fontId="2" fillId="0" borderId="0" xfId="0" applyNumberFormat="1" applyFont="1"/>
    <xf numFmtId="0" fontId="4" fillId="0" borderId="0" xfId="9" applyFont="1" applyFill="1"/>
    <xf numFmtId="42" fontId="7" fillId="0" borderId="0" xfId="8" applyNumberFormat="1" applyFont="1" applyFill="1" applyAlignment="1"/>
    <xf numFmtId="41" fontId="7" fillId="0" borderId="0" xfId="8" applyNumberFormat="1" applyFont="1" applyFill="1" applyAlignment="1"/>
    <xf numFmtId="41" fontId="7" fillId="0" borderId="1" xfId="8" applyNumberFormat="1" applyFont="1" applyFill="1" applyBorder="1" applyAlignment="1"/>
    <xf numFmtId="41" fontId="7" fillId="0" borderId="4" xfId="8" applyNumberFormat="1" applyFont="1" applyFill="1" applyBorder="1" applyAlignment="1"/>
    <xf numFmtId="41" fontId="7" fillId="0" borderId="0" xfId="8" applyNumberFormat="1" applyFont="1" applyFill="1" applyBorder="1" applyAlignment="1"/>
    <xf numFmtId="42" fontId="7" fillId="0" borderId="4" xfId="8" applyNumberFormat="1" applyFont="1" applyFill="1" applyBorder="1" applyAlignment="1"/>
    <xf numFmtId="3" fontId="7" fillId="0" borderId="0" xfId="7" applyNumberFormat="1" applyFont="1" applyFill="1" applyAlignment="1"/>
    <xf numFmtId="41" fontId="2" fillId="0" borderId="1" xfId="6" applyNumberFormat="1" applyFont="1" applyBorder="1"/>
    <xf numFmtId="41" fontId="7" fillId="0" borderId="4" xfId="7" applyNumberFormat="1" applyFont="1" applyFill="1" applyBorder="1" applyAlignment="1"/>
    <xf numFmtId="42" fontId="7" fillId="0" borderId="3" xfId="8" applyNumberFormat="1" applyFont="1" applyFill="1" applyBorder="1" applyAlignment="1"/>
    <xf numFmtId="0" fontId="4" fillId="0" borderId="0" xfId="3" applyFont="1" applyFill="1" applyBorder="1" applyAlignment="1"/>
    <xf numFmtId="0" fontId="7" fillId="0" borderId="0" xfId="10" applyFont="1" applyAlignment="1"/>
    <xf numFmtId="167" fontId="7" fillId="0" borderId="0" xfId="11" applyNumberFormat="1" applyFont="1" applyFill="1" applyAlignment="1"/>
    <xf numFmtId="167" fontId="7" fillId="0" borderId="1" xfId="11" applyNumberFormat="1" applyFont="1" applyFill="1" applyBorder="1" applyAlignment="1"/>
    <xf numFmtId="167" fontId="7" fillId="0" borderId="1" xfId="11" applyNumberFormat="1" applyFont="1" applyBorder="1" applyAlignment="1"/>
    <xf numFmtId="167" fontId="7" fillId="0" borderId="4" xfId="11" applyNumberFormat="1" applyFont="1" applyFill="1" applyBorder="1" applyAlignment="1"/>
    <xf numFmtId="168" fontId="7" fillId="0" borderId="0" xfId="11" applyNumberFormat="1" applyFont="1" applyFill="1" applyAlignment="1"/>
    <xf numFmtId="168" fontId="7" fillId="0" borderId="0" xfId="11" applyNumberFormat="1" applyFont="1" applyAlignment="1"/>
    <xf numFmtId="167" fontId="7" fillId="0" borderId="0" xfId="11" applyNumberFormat="1" applyFont="1" applyAlignment="1"/>
    <xf numFmtId="167" fontId="7" fillId="0" borderId="2" xfId="11" applyNumberFormat="1" applyFont="1" applyFill="1" applyBorder="1" applyAlignment="1"/>
    <xf numFmtId="0" fontId="8" fillId="0" borderId="0" xfId="10" applyFont="1" applyAlignment="1"/>
    <xf numFmtId="169" fontId="7" fillId="0" borderId="3" xfId="12" applyNumberFormat="1" applyFont="1" applyFill="1" applyBorder="1" applyAlignment="1"/>
    <xf numFmtId="0" fontId="4" fillId="0" borderId="0" xfId="4" applyFont="1" applyFill="1" applyBorder="1" applyAlignment="1">
      <alignment horizontal="center"/>
    </xf>
    <xf numFmtId="0" fontId="11" fillId="0" borderId="0" xfId="0" applyFont="1"/>
    <xf numFmtId="42" fontId="2" fillId="0" borderId="0" xfId="1" applyNumberFormat="1" applyFont="1" applyFill="1"/>
    <xf numFmtId="41" fontId="2" fillId="0" borderId="4" xfId="1" applyNumberFormat="1" applyFont="1" applyFill="1" applyBorder="1"/>
    <xf numFmtId="42" fontId="2" fillId="0" borderId="4" xfId="1" applyNumberFormat="1" applyFont="1" applyFill="1" applyBorder="1"/>
    <xf numFmtId="170" fontId="2" fillId="0" borderId="0" xfId="0" applyNumberFormat="1" applyFont="1"/>
    <xf numFmtId="41" fontId="2" fillId="0" borderId="0" xfId="1" applyNumberFormat="1" applyFont="1" applyFill="1" applyBorder="1"/>
    <xf numFmtId="42" fontId="2" fillId="0" borderId="3" xfId="1" applyNumberFormat="1" applyFont="1" applyFill="1" applyBorder="1"/>
    <xf numFmtId="41" fontId="7" fillId="0" borderId="0" xfId="5" applyNumberFormat="1" applyFont="1" applyFill="1" applyBorder="1" applyAlignment="1"/>
    <xf numFmtId="0" fontId="7" fillId="0" borderId="0" xfId="5" applyFont="1" applyFill="1" applyBorder="1" applyAlignment="1"/>
    <xf numFmtId="41" fontId="7" fillId="0" borderId="0" xfId="11" applyNumberFormat="1" applyFont="1" applyFill="1" applyBorder="1" applyAlignment="1"/>
    <xf numFmtId="164" fontId="7" fillId="0" borderId="0" xfId="11" applyFont="1" applyFill="1" applyBorder="1" applyAlignment="1"/>
    <xf numFmtId="41" fontId="7" fillId="0" borderId="0" xfId="1" applyNumberFormat="1" applyFont="1" applyFill="1" applyBorder="1" applyAlignment="1"/>
    <xf numFmtId="167" fontId="7" fillId="0" borderId="0" xfId="11" applyNumberFormat="1" applyFont="1" applyFill="1" applyBorder="1" applyAlignment="1"/>
    <xf numFmtId="0" fontId="7" fillId="0" borderId="0" xfId="10" applyFont="1" applyFill="1" applyBorder="1" applyAlignment="1"/>
    <xf numFmtId="41" fontId="7" fillId="0" borderId="4" xfId="1" applyNumberFormat="1" applyFont="1" applyFill="1" applyBorder="1" applyAlignment="1"/>
    <xf numFmtId="171" fontId="0" fillId="0" borderId="0" xfId="0" applyNumberFormat="1"/>
    <xf numFmtId="41" fontId="7" fillId="0" borderId="0" xfId="10" applyNumberFormat="1" applyFont="1" applyFill="1" applyBorder="1" applyAlignment="1"/>
    <xf numFmtId="42" fontId="7" fillId="0" borderId="0" xfId="10" applyNumberFormat="1" applyFont="1" applyFill="1" applyBorder="1" applyAlignment="1"/>
    <xf numFmtId="2" fontId="2" fillId="0" borderId="0" xfId="0" applyNumberFormat="1" applyFont="1"/>
    <xf numFmtId="42" fontId="4" fillId="0" borderId="0" xfId="3" applyNumberFormat="1" applyFont="1" applyFill="1"/>
    <xf numFmtId="42" fontId="2" fillId="0" borderId="0" xfId="0" applyNumberFormat="1" applyFont="1" applyFill="1"/>
  </cellXfs>
  <cellStyles count="19">
    <cellStyle name="Blank" xfId="5" xr:uid="{CC95AEF6-3A91-4AFA-872D-83D1CAF3B884}"/>
    <cellStyle name="Comma" xfId="1" builtinId="3"/>
    <cellStyle name="Comma 2" xfId="11" xr:uid="{87AF3BCF-29B8-4F26-9CC6-7E3155E352DD}"/>
    <cellStyle name="Comma 2 2" xfId="15" xr:uid="{102325F5-5BF1-406F-8ECB-B00D7C130766}"/>
    <cellStyle name="Comma 3" xfId="7" xr:uid="{A5F0A880-0A4A-4304-AD70-983815F2504E}"/>
    <cellStyle name="Company Name" xfId="2" xr:uid="{344F72D1-E7FC-4421-B2E7-3E28B4E21D43}"/>
    <cellStyle name="Currency 2" xfId="12" xr:uid="{18E33BD3-3378-4683-81F2-23B8982CCEC6}"/>
    <cellStyle name="Currency 3" xfId="8" xr:uid="{313FE7C6-5611-443C-A8F0-89D018BEB5E0}"/>
    <cellStyle name="Heading No Underline" xfId="3" xr:uid="{82820983-B473-47EE-B6A0-758ED7DED16E}"/>
    <cellStyle name="Heading With Underline" xfId="4" xr:uid="{F9459EC4-958E-452C-B990-F479C5D0BD33}"/>
    <cellStyle name="HNU" xfId="9" xr:uid="{FF5F80D0-CEB4-4850-BAA5-E9665F8EE08E}"/>
    <cellStyle name="Normal" xfId="0" builtinId="0"/>
    <cellStyle name="Normal 12" xfId="17" xr:uid="{48781B9E-33FD-473A-954B-9FF2A3D88775}"/>
    <cellStyle name="Normal 2" xfId="10" xr:uid="{B97606B1-C7AA-4FDF-A3BA-41AA4C531F04}"/>
    <cellStyle name="Normal 3" xfId="13" xr:uid="{C689443E-A48E-4ECE-93A8-A97BBA2D1859}"/>
    <cellStyle name="Normal 4" xfId="6" xr:uid="{03888AC0-912E-42F7-A184-A962343326CF}"/>
    <cellStyle name="Normal 4 2" xfId="14" xr:uid="{F29E4AFE-308A-4F20-BA03-F6CA2270000C}"/>
    <cellStyle name="Normal 5" xfId="16" xr:uid="{E360FE2D-45CA-4B16-A23A-8A0A85C17EF3}"/>
    <cellStyle name="Percent 2" xfId="18" xr:uid="{DA617D49-A8B5-4748-94AA-FF52970B521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CE018-ED7C-4F52-A9E9-1474B395E962}">
  <dimension ref="A2:P29"/>
  <sheetViews>
    <sheetView showGridLines="0" tabSelected="1" view="pageBreakPreview" zoomScale="90" zoomScaleNormal="90" zoomScaleSheetLayoutView="90" workbookViewId="0">
      <selection activeCell="A5" sqref="A5"/>
    </sheetView>
  </sheetViews>
  <sheetFormatPr baseColWidth="10" defaultColWidth="9.1640625" defaultRowHeight="14" x14ac:dyDescent="0.15"/>
  <cols>
    <col min="1" max="1" width="56.1640625" style="1" customWidth="1"/>
    <col min="2" max="9" width="12.6640625" style="1" customWidth="1"/>
    <col min="10" max="10" width="6.6640625" style="1" customWidth="1"/>
    <col min="11" max="16" width="12.6640625" style="1" customWidth="1"/>
    <col min="17" max="16384" width="9.1640625" style="1"/>
  </cols>
  <sheetData>
    <row r="2" spans="1:16" x14ac:dyDescent="0.15">
      <c r="A2" s="2" t="s">
        <v>50</v>
      </c>
      <c r="B2" s="2"/>
      <c r="C2" s="3"/>
      <c r="D2" s="3"/>
      <c r="E2" s="4"/>
      <c r="F2" s="4"/>
      <c r="G2" s="4"/>
      <c r="H2" s="4"/>
      <c r="I2" s="4"/>
      <c r="J2" s="4"/>
      <c r="K2" s="4"/>
      <c r="L2" s="3"/>
      <c r="M2" s="3"/>
      <c r="N2" s="3"/>
      <c r="O2" s="3"/>
      <c r="P2" s="3"/>
    </row>
    <row r="3" spans="1:16" x14ac:dyDescent="0.15">
      <c r="A3" s="5" t="s">
        <v>100</v>
      </c>
      <c r="B3" s="5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15">
      <c r="A4" s="6" t="s">
        <v>71</v>
      </c>
      <c r="B4" s="7" t="s">
        <v>0</v>
      </c>
      <c r="C4" s="7" t="s">
        <v>0</v>
      </c>
      <c r="D4" s="7" t="s">
        <v>0</v>
      </c>
      <c r="E4" s="7" t="s">
        <v>0</v>
      </c>
      <c r="F4" s="7" t="s">
        <v>0</v>
      </c>
      <c r="G4" s="7" t="s">
        <v>0</v>
      </c>
      <c r="H4" s="7" t="s">
        <v>0</v>
      </c>
      <c r="I4" s="7" t="s">
        <v>0</v>
      </c>
      <c r="J4" s="4"/>
      <c r="K4" s="7" t="s">
        <v>1</v>
      </c>
      <c r="L4" s="7" t="s">
        <v>1</v>
      </c>
      <c r="M4" s="7" t="s">
        <v>1</v>
      </c>
      <c r="N4" s="7" t="s">
        <v>1</v>
      </c>
      <c r="O4" s="7" t="s">
        <v>1</v>
      </c>
      <c r="P4" s="7" t="s">
        <v>1</v>
      </c>
    </row>
    <row r="5" spans="1:16" x14ac:dyDescent="0.15">
      <c r="A5" s="8"/>
      <c r="B5" s="9">
        <v>44561</v>
      </c>
      <c r="C5" s="9">
        <v>44469</v>
      </c>
      <c r="D5" s="9">
        <v>44377</v>
      </c>
      <c r="E5" s="9">
        <v>44286</v>
      </c>
      <c r="F5" s="9">
        <v>44196</v>
      </c>
      <c r="G5" s="9">
        <v>44104</v>
      </c>
      <c r="H5" s="9">
        <v>44012</v>
      </c>
      <c r="I5" s="9">
        <v>43921</v>
      </c>
      <c r="J5" s="4"/>
      <c r="K5" s="9">
        <v>44561</v>
      </c>
      <c r="L5" s="9">
        <v>44469</v>
      </c>
      <c r="M5" s="9">
        <v>44377</v>
      </c>
      <c r="N5" s="9">
        <v>44196</v>
      </c>
      <c r="O5" s="9">
        <v>44104</v>
      </c>
      <c r="P5" s="9">
        <v>44012</v>
      </c>
    </row>
    <row r="6" spans="1:16" x14ac:dyDescent="0.15">
      <c r="A6" s="8"/>
      <c r="B6" s="10"/>
      <c r="C6" s="10"/>
      <c r="D6" s="10"/>
      <c r="E6" s="4"/>
      <c r="F6" s="4"/>
      <c r="G6" s="4"/>
      <c r="H6" s="4"/>
      <c r="I6" s="4"/>
      <c r="J6" s="4"/>
      <c r="K6" s="10"/>
      <c r="L6" s="10"/>
      <c r="M6" s="10"/>
      <c r="N6" s="10"/>
      <c r="O6" s="10"/>
      <c r="P6" s="10"/>
    </row>
    <row r="7" spans="1:16" x14ac:dyDescent="0.15">
      <c r="A7" s="11" t="s">
        <v>2</v>
      </c>
      <c r="B7" s="12">
        <v>199803</v>
      </c>
      <c r="C7" s="12">
        <v>171446</v>
      </c>
      <c r="D7" s="12">
        <v>169579</v>
      </c>
      <c r="E7" s="13">
        <v>147561</v>
      </c>
      <c r="F7" s="12">
        <v>135755</v>
      </c>
      <c r="G7" s="12">
        <v>117268</v>
      </c>
      <c r="H7" s="12">
        <v>100019</v>
      </c>
      <c r="I7" s="14">
        <v>122935</v>
      </c>
      <c r="J7" s="15"/>
      <c r="K7" s="12">
        <f>+SUM(B7:E7)</f>
        <v>688389</v>
      </c>
      <c r="L7" s="12">
        <f>+SUM(C7:E7)</f>
        <v>488586</v>
      </c>
      <c r="M7" s="12">
        <f>+SUM(D7:E7)</f>
        <v>317140</v>
      </c>
      <c r="N7" s="12">
        <f>+SUM(F7:I7)</f>
        <v>475977</v>
      </c>
      <c r="O7" s="12">
        <f>+SUM(G7:I7)</f>
        <v>340222</v>
      </c>
      <c r="P7" s="12">
        <f>+SUM(H7:I7)</f>
        <v>222954</v>
      </c>
    </row>
    <row r="8" spans="1:16" s="43" customFormat="1" ht="6" customHeight="1" x14ac:dyDescent="0.2">
      <c r="B8" s="44"/>
      <c r="C8" s="44"/>
      <c r="D8" s="44"/>
      <c r="E8" s="44"/>
      <c r="F8" s="44"/>
      <c r="G8" s="44"/>
      <c r="H8" s="44"/>
      <c r="I8" s="44"/>
      <c r="N8" s="12">
        <f t="shared" ref="N8" si="0">+SUM(F8:I8)</f>
        <v>0</v>
      </c>
      <c r="O8" s="12">
        <f t="shared" ref="O8" si="1">+SUM(G8:I8)</f>
        <v>0</v>
      </c>
    </row>
    <row r="9" spans="1:16" x14ac:dyDescent="0.15">
      <c r="A9" s="11" t="s">
        <v>3</v>
      </c>
      <c r="B9" s="16"/>
      <c r="C9" s="16"/>
      <c r="D9" s="16"/>
      <c r="E9" s="4"/>
      <c r="F9" s="16"/>
      <c r="G9" s="16"/>
      <c r="H9" s="16"/>
      <c r="I9" s="4"/>
      <c r="J9" s="4"/>
      <c r="K9" s="16"/>
      <c r="L9" s="16"/>
      <c r="M9" s="16"/>
      <c r="N9" s="12"/>
      <c r="O9" s="12"/>
      <c r="P9" s="16"/>
    </row>
    <row r="10" spans="1:16" x14ac:dyDescent="0.15">
      <c r="A10" s="11" t="s">
        <v>4</v>
      </c>
      <c r="B10" s="12">
        <v>155276</v>
      </c>
      <c r="C10" s="12">
        <v>128885</v>
      </c>
      <c r="D10" s="12">
        <v>126167</v>
      </c>
      <c r="E10" s="14">
        <v>110785</v>
      </c>
      <c r="F10" s="12">
        <v>96635</v>
      </c>
      <c r="G10" s="12">
        <v>83892</v>
      </c>
      <c r="H10" s="12">
        <v>73937</v>
      </c>
      <c r="I10" s="14">
        <v>86532</v>
      </c>
      <c r="J10" s="15"/>
      <c r="K10" s="12">
        <f t="shared" ref="K10:K13" si="2">+SUM(B10:E10)</f>
        <v>521113</v>
      </c>
      <c r="L10" s="12">
        <f t="shared" ref="L10:L13" si="3">+SUM(C10:E10)</f>
        <v>365837</v>
      </c>
      <c r="M10" s="12">
        <f t="shared" ref="M10:M13" si="4">+SUM(D10:E10)</f>
        <v>236952</v>
      </c>
      <c r="N10" s="12">
        <f t="shared" ref="N10:N13" si="5">+SUM(F10:I10)</f>
        <v>340996</v>
      </c>
      <c r="O10" s="12">
        <f t="shared" ref="O10:O13" si="6">+SUM(G10:I10)</f>
        <v>244361</v>
      </c>
      <c r="P10" s="12">
        <f t="shared" ref="P10:P13" si="7">+SUM(H10:I10)</f>
        <v>160469</v>
      </c>
    </row>
    <row r="11" spans="1:16" x14ac:dyDescent="0.15">
      <c r="A11" s="11" t="s">
        <v>5</v>
      </c>
      <c r="B11" s="12">
        <v>18715</v>
      </c>
      <c r="C11" s="12">
        <v>15139</v>
      </c>
      <c r="D11" s="12">
        <v>17698</v>
      </c>
      <c r="E11" s="14">
        <v>15195</v>
      </c>
      <c r="F11" s="12">
        <v>15915</v>
      </c>
      <c r="G11" s="12">
        <v>13120</v>
      </c>
      <c r="H11" s="12">
        <v>13183</v>
      </c>
      <c r="I11" s="14">
        <v>13330</v>
      </c>
      <c r="J11" s="15"/>
      <c r="K11" s="12">
        <f t="shared" si="2"/>
        <v>66747</v>
      </c>
      <c r="L11" s="12">
        <f t="shared" si="3"/>
        <v>48032</v>
      </c>
      <c r="M11" s="12">
        <f t="shared" si="4"/>
        <v>32893</v>
      </c>
      <c r="N11" s="12">
        <f t="shared" si="5"/>
        <v>55548</v>
      </c>
      <c r="O11" s="12">
        <f t="shared" si="6"/>
        <v>39633</v>
      </c>
      <c r="P11" s="12">
        <f t="shared" si="7"/>
        <v>26513</v>
      </c>
    </row>
    <row r="12" spans="1:16" x14ac:dyDescent="0.15">
      <c r="A12" s="11" t="s">
        <v>6</v>
      </c>
      <c r="B12" s="12">
        <v>14650</v>
      </c>
      <c r="C12" s="12">
        <v>7936</v>
      </c>
      <c r="D12" s="12">
        <v>6277</v>
      </c>
      <c r="E12" s="14">
        <v>6950</v>
      </c>
      <c r="F12" s="12">
        <v>5863</v>
      </c>
      <c r="G12" s="12">
        <v>7095</v>
      </c>
      <c r="H12" s="12">
        <v>4879</v>
      </c>
      <c r="I12" s="14">
        <v>5142</v>
      </c>
      <c r="J12" s="15"/>
      <c r="K12" s="12">
        <f t="shared" si="2"/>
        <v>35813</v>
      </c>
      <c r="L12" s="12">
        <f t="shared" si="3"/>
        <v>21163</v>
      </c>
      <c r="M12" s="12">
        <f t="shared" si="4"/>
        <v>13227</v>
      </c>
      <c r="N12" s="12">
        <f t="shared" si="5"/>
        <v>22979</v>
      </c>
      <c r="O12" s="12">
        <f t="shared" si="6"/>
        <v>17116</v>
      </c>
      <c r="P12" s="12">
        <f t="shared" si="7"/>
        <v>10021</v>
      </c>
    </row>
    <row r="13" spans="1:16" x14ac:dyDescent="0.15">
      <c r="A13" s="11" t="s">
        <v>7</v>
      </c>
      <c r="B13" s="17">
        <v>3625</v>
      </c>
      <c r="C13" s="17">
        <v>3459</v>
      </c>
      <c r="D13" s="17">
        <v>3112</v>
      </c>
      <c r="E13" s="18">
        <v>3689</v>
      </c>
      <c r="F13" s="17">
        <v>3082</v>
      </c>
      <c r="G13" s="17">
        <v>3331.3178499999985</v>
      </c>
      <c r="H13" s="17">
        <v>3888.6821500000015</v>
      </c>
      <c r="I13" s="18">
        <v>3530</v>
      </c>
      <c r="J13" s="15"/>
      <c r="K13" s="17">
        <f t="shared" si="2"/>
        <v>13885</v>
      </c>
      <c r="L13" s="17">
        <f t="shared" si="3"/>
        <v>10260</v>
      </c>
      <c r="M13" s="17">
        <f t="shared" si="4"/>
        <v>6801</v>
      </c>
      <c r="N13" s="17">
        <f t="shared" si="5"/>
        <v>13832</v>
      </c>
      <c r="O13" s="17">
        <f t="shared" si="6"/>
        <v>10750</v>
      </c>
      <c r="P13" s="17">
        <f t="shared" si="7"/>
        <v>7418.6821500000015</v>
      </c>
    </row>
    <row r="14" spans="1:16" x14ac:dyDescent="0.15">
      <c r="A14" s="11" t="s">
        <v>8</v>
      </c>
      <c r="B14" s="12">
        <f>SUM(B10:B13)</f>
        <v>192266</v>
      </c>
      <c r="C14" s="12">
        <f>SUM(C10:C13)</f>
        <v>155419</v>
      </c>
      <c r="D14" s="12">
        <f t="shared" ref="D14:I14" si="8">SUM(D10:D13)</f>
        <v>153254</v>
      </c>
      <c r="E14" s="12">
        <f t="shared" si="8"/>
        <v>136619</v>
      </c>
      <c r="F14" s="12">
        <f t="shared" si="8"/>
        <v>121495</v>
      </c>
      <c r="G14" s="12">
        <f t="shared" si="8"/>
        <v>107438.31784999999</v>
      </c>
      <c r="H14" s="12">
        <f t="shared" si="8"/>
        <v>95887.682150000008</v>
      </c>
      <c r="I14" s="12">
        <f t="shared" si="8"/>
        <v>108534</v>
      </c>
      <c r="J14" s="15"/>
      <c r="K14" s="12">
        <f t="shared" ref="K14" si="9">SUM(K10:K13)</f>
        <v>637558</v>
      </c>
      <c r="L14" s="12">
        <f t="shared" ref="L14:P14" si="10">SUM(L10:L13)</f>
        <v>445292</v>
      </c>
      <c r="M14" s="12">
        <f t="shared" si="10"/>
        <v>289873</v>
      </c>
      <c r="N14" s="12">
        <f t="shared" si="10"/>
        <v>433355</v>
      </c>
      <c r="O14" s="12">
        <f t="shared" si="10"/>
        <v>311860</v>
      </c>
      <c r="P14" s="12">
        <f t="shared" si="10"/>
        <v>204421.68215000001</v>
      </c>
    </row>
    <row r="15" spans="1:16" s="43" customFormat="1" ht="6" customHeight="1" x14ac:dyDescent="0.2">
      <c r="B15" s="44"/>
      <c r="C15" s="44"/>
      <c r="D15" s="44"/>
      <c r="E15" s="44"/>
      <c r="F15" s="44"/>
      <c r="G15" s="44"/>
      <c r="H15" s="44"/>
      <c r="I15" s="44"/>
      <c r="N15" s="12">
        <f t="shared" ref="N15" si="11">+SUM(F15:I15)</f>
        <v>0</v>
      </c>
      <c r="O15" s="12">
        <f t="shared" ref="O15" si="12">+SUM(G15:I15)</f>
        <v>0</v>
      </c>
    </row>
    <row r="16" spans="1:16" x14ac:dyDescent="0.15">
      <c r="A16" s="11" t="s">
        <v>9</v>
      </c>
      <c r="B16" s="12">
        <f>+B7-B14</f>
        <v>7537</v>
      </c>
      <c r="C16" s="12">
        <f>+C7-C14</f>
        <v>16027</v>
      </c>
      <c r="D16" s="12">
        <f t="shared" ref="D16:P16" si="13">+D7-D14</f>
        <v>16325</v>
      </c>
      <c r="E16" s="12">
        <f t="shared" si="13"/>
        <v>10942</v>
      </c>
      <c r="F16" s="12">
        <f t="shared" si="13"/>
        <v>14260</v>
      </c>
      <c r="G16" s="12">
        <f t="shared" si="13"/>
        <v>9829.6821500000078</v>
      </c>
      <c r="H16" s="12">
        <f t="shared" si="13"/>
        <v>4131.3178499999922</v>
      </c>
      <c r="I16" s="12">
        <f t="shared" si="13"/>
        <v>14401</v>
      </c>
      <c r="J16" s="15"/>
      <c r="K16" s="12">
        <f t="shared" ref="K16" si="14">+K7-K14</f>
        <v>50831</v>
      </c>
      <c r="L16" s="12">
        <f t="shared" si="13"/>
        <v>43294</v>
      </c>
      <c r="M16" s="12">
        <f t="shared" si="13"/>
        <v>27267</v>
      </c>
      <c r="N16" s="12">
        <f t="shared" si="13"/>
        <v>42622</v>
      </c>
      <c r="O16" s="12">
        <f t="shared" si="13"/>
        <v>28362</v>
      </c>
      <c r="P16" s="12">
        <f t="shared" si="13"/>
        <v>18532.317849999992</v>
      </c>
    </row>
    <row r="17" spans="1:16" s="43" customFormat="1" ht="6" customHeight="1" x14ac:dyDescent="0.2">
      <c r="B17" s="44"/>
      <c r="C17" s="44"/>
      <c r="D17" s="44"/>
      <c r="E17" s="44"/>
      <c r="F17" s="44"/>
      <c r="G17" s="44"/>
      <c r="H17" s="44"/>
      <c r="I17" s="44"/>
      <c r="N17" s="12">
        <f t="shared" ref="N17" si="15">+SUM(F17:I17)</f>
        <v>0</v>
      </c>
      <c r="O17" s="12">
        <f t="shared" ref="O17" si="16">+SUM(G17:I17)</f>
        <v>0</v>
      </c>
    </row>
    <row r="18" spans="1:16" x14ac:dyDescent="0.15">
      <c r="A18" s="11" t="s">
        <v>10</v>
      </c>
      <c r="B18" s="17">
        <v>4162</v>
      </c>
      <c r="C18" s="17">
        <v>4184</v>
      </c>
      <c r="D18" s="17">
        <v>4476</v>
      </c>
      <c r="E18" s="18">
        <v>4048</v>
      </c>
      <c r="F18" s="17">
        <v>5781</v>
      </c>
      <c r="G18" s="17">
        <v>5741</v>
      </c>
      <c r="H18" s="17">
        <v>6332</v>
      </c>
      <c r="I18" s="18">
        <v>6497</v>
      </c>
      <c r="J18" s="15"/>
      <c r="K18" s="17">
        <f t="shared" ref="K18" si="17">+SUM(B18:E18)</f>
        <v>16870</v>
      </c>
      <c r="L18" s="17">
        <f t="shared" ref="L18" si="18">+SUM(C18:E18)</f>
        <v>12708</v>
      </c>
      <c r="M18" s="17">
        <f t="shared" ref="M18" si="19">+SUM(D18:E18)</f>
        <v>8524</v>
      </c>
      <c r="N18" s="17">
        <f t="shared" ref="N18" si="20">+SUM(F18:I18)</f>
        <v>24351</v>
      </c>
      <c r="O18" s="17">
        <f t="shared" ref="O18" si="21">+SUM(G18:I18)</f>
        <v>18570</v>
      </c>
      <c r="P18" s="17">
        <f t="shared" ref="P18" si="22">+SUM(H18:I18)</f>
        <v>12829</v>
      </c>
    </row>
    <row r="19" spans="1:16" x14ac:dyDescent="0.15">
      <c r="A19" s="11" t="s">
        <v>11</v>
      </c>
      <c r="B19" s="12">
        <f>+B16-B18</f>
        <v>3375</v>
      </c>
      <c r="C19" s="12">
        <f>+C16-C18</f>
        <v>11843</v>
      </c>
      <c r="D19" s="12">
        <f t="shared" ref="D19:I19" si="23">+D16-D18</f>
        <v>11849</v>
      </c>
      <c r="E19" s="12">
        <f t="shared" si="23"/>
        <v>6894</v>
      </c>
      <c r="F19" s="12">
        <f t="shared" si="23"/>
        <v>8479</v>
      </c>
      <c r="G19" s="12">
        <f t="shared" si="23"/>
        <v>4088.6821500000078</v>
      </c>
      <c r="H19" s="12">
        <f t="shared" si="23"/>
        <v>-2200.6821500000078</v>
      </c>
      <c r="I19" s="12">
        <f t="shared" si="23"/>
        <v>7904</v>
      </c>
      <c r="J19" s="15"/>
      <c r="K19" s="12">
        <f t="shared" ref="K19" si="24">+K16-K18</f>
        <v>33961</v>
      </c>
      <c r="L19" s="12">
        <f t="shared" ref="L19:P19" si="25">+L16-L18</f>
        <v>30586</v>
      </c>
      <c r="M19" s="12">
        <f t="shared" si="25"/>
        <v>18743</v>
      </c>
      <c r="N19" s="12">
        <f t="shared" si="25"/>
        <v>18271</v>
      </c>
      <c r="O19" s="12">
        <f t="shared" si="25"/>
        <v>9792</v>
      </c>
      <c r="P19" s="12">
        <f t="shared" si="25"/>
        <v>5703.3178499999922</v>
      </c>
    </row>
    <row r="20" spans="1:16" s="43" customFormat="1" ht="6" customHeight="1" x14ac:dyDescent="0.2">
      <c r="B20" s="44"/>
      <c r="C20" s="44"/>
      <c r="D20" s="44"/>
      <c r="E20" s="44"/>
      <c r="F20" s="44"/>
      <c r="G20" s="44"/>
      <c r="H20" s="44"/>
      <c r="I20" s="44"/>
      <c r="J20" s="100"/>
      <c r="K20" s="100"/>
      <c r="L20" s="100"/>
      <c r="M20" s="100"/>
      <c r="N20" s="12">
        <f t="shared" ref="N20" si="26">+SUM(F20:I20)</f>
        <v>0</v>
      </c>
      <c r="O20" s="12">
        <f t="shared" ref="O20" si="27">+SUM(G20:I20)</f>
        <v>0</v>
      </c>
      <c r="P20" s="100"/>
    </row>
    <row r="21" spans="1:16" x14ac:dyDescent="0.15">
      <c r="A21" s="11" t="s">
        <v>12</v>
      </c>
      <c r="B21" s="12">
        <v>262</v>
      </c>
      <c r="C21" s="12">
        <v>475</v>
      </c>
      <c r="D21" s="12">
        <v>77</v>
      </c>
      <c r="E21" s="14">
        <v>151</v>
      </c>
      <c r="F21" s="12">
        <v>1527</v>
      </c>
      <c r="G21" s="12">
        <v>197.65383</v>
      </c>
      <c r="H21" s="12">
        <v>-172.78704000000002</v>
      </c>
      <c r="I21" s="13">
        <v>355</v>
      </c>
      <c r="J21" s="15"/>
      <c r="K21" s="17">
        <f t="shared" ref="K21" si="28">+SUM(B21:E21)</f>
        <v>965</v>
      </c>
      <c r="L21" s="17">
        <f t="shared" ref="L21" si="29">+SUM(C21:E21)</f>
        <v>703</v>
      </c>
      <c r="M21" s="17">
        <f t="shared" ref="M21" si="30">+SUM(D21:E21)</f>
        <v>228</v>
      </c>
      <c r="N21" s="17">
        <f t="shared" ref="N21" si="31">+SUM(F21:I21)</f>
        <v>1906.86679</v>
      </c>
      <c r="O21" s="17">
        <f t="shared" ref="O21" si="32">+SUM(G21:I21)</f>
        <v>379.86678999999998</v>
      </c>
      <c r="P21" s="17">
        <f t="shared" ref="P21" si="33">+SUM(H21:I21)</f>
        <v>182.21295999999998</v>
      </c>
    </row>
    <row r="22" spans="1:16" x14ac:dyDescent="0.15">
      <c r="A22" s="11" t="s">
        <v>13</v>
      </c>
      <c r="B22" s="19">
        <f>+B19-B21</f>
        <v>3113</v>
      </c>
      <c r="C22" s="19">
        <f>+C19-C21</f>
        <v>11368</v>
      </c>
      <c r="D22" s="19">
        <f t="shared" ref="D22:I22" si="34">+D19-D21</f>
        <v>11772</v>
      </c>
      <c r="E22" s="19">
        <f t="shared" si="34"/>
        <v>6743</v>
      </c>
      <c r="F22" s="19">
        <f t="shared" si="34"/>
        <v>6952</v>
      </c>
      <c r="G22" s="19">
        <f t="shared" si="34"/>
        <v>3891.0283200000076</v>
      </c>
      <c r="H22" s="19">
        <f t="shared" si="34"/>
        <v>-2027.8951100000079</v>
      </c>
      <c r="I22" s="19">
        <f t="shared" si="34"/>
        <v>7549</v>
      </c>
      <c r="J22" s="15"/>
      <c r="K22" s="19">
        <f t="shared" ref="K22" si="35">+K19-K21</f>
        <v>32996</v>
      </c>
      <c r="L22" s="19">
        <f t="shared" ref="L22:P22" si="36">+L19-L21</f>
        <v>29883</v>
      </c>
      <c r="M22" s="19">
        <f t="shared" si="36"/>
        <v>18515</v>
      </c>
      <c r="N22" s="20">
        <f t="shared" si="36"/>
        <v>16364.13321</v>
      </c>
      <c r="O22" s="20">
        <f t="shared" si="36"/>
        <v>9412.13321</v>
      </c>
      <c r="P22" s="19">
        <f t="shared" si="36"/>
        <v>5521.1048899999923</v>
      </c>
    </row>
    <row r="23" spans="1:16" s="43" customFormat="1" ht="6" customHeight="1" x14ac:dyDescent="0.2">
      <c r="B23" s="44"/>
      <c r="C23" s="44"/>
      <c r="D23" s="44"/>
      <c r="E23" s="44"/>
      <c r="F23" s="44"/>
      <c r="G23" s="44"/>
      <c r="H23" s="44"/>
      <c r="I23" s="44"/>
      <c r="J23" s="100"/>
      <c r="K23" s="100"/>
      <c r="L23" s="100"/>
      <c r="M23" s="100"/>
      <c r="N23" s="12">
        <f t="shared" ref="N23" si="37">+SUM(F23:I23)</f>
        <v>0</v>
      </c>
      <c r="O23" s="12">
        <f t="shared" ref="O23" si="38">+SUM(G23:I23)</f>
        <v>0</v>
      </c>
      <c r="P23" s="100"/>
    </row>
    <row r="24" spans="1:16" x14ac:dyDescent="0.15">
      <c r="A24" s="11" t="s">
        <v>14</v>
      </c>
      <c r="B24" s="12">
        <v>0</v>
      </c>
      <c r="C24" s="12">
        <v>0</v>
      </c>
      <c r="D24" s="12">
        <v>0</v>
      </c>
      <c r="E24" s="14">
        <v>0</v>
      </c>
      <c r="F24" s="12">
        <v>55315</v>
      </c>
      <c r="G24" s="12">
        <v>99</v>
      </c>
      <c r="H24" s="12">
        <v>-4460</v>
      </c>
      <c r="I24" s="14">
        <v>-3557</v>
      </c>
      <c r="J24" s="15"/>
      <c r="K24" s="12">
        <f t="shared" ref="K24" si="39">+SUM(B24:E24)</f>
        <v>0</v>
      </c>
      <c r="L24" s="12">
        <f t="shared" ref="L24" si="40">+SUM(C24:E24)</f>
        <v>0</v>
      </c>
      <c r="M24" s="12">
        <f t="shared" ref="M24" si="41">+SUM(D24:E24)</f>
        <v>0</v>
      </c>
      <c r="N24" s="20">
        <f t="shared" ref="N24:N25" si="42">+SUM(F24:I24)</f>
        <v>47397</v>
      </c>
      <c r="O24" s="20">
        <f t="shared" ref="O24:O25" si="43">+SUM(G24:I24)</f>
        <v>-7918</v>
      </c>
      <c r="P24" s="12">
        <f t="shared" ref="P24" si="44">+SUM(H24:I24)</f>
        <v>-8017</v>
      </c>
    </row>
    <row r="25" spans="1:16" s="43" customFormat="1" ht="6" customHeight="1" x14ac:dyDescent="0.2">
      <c r="B25" s="44"/>
      <c r="C25" s="44"/>
      <c r="D25" s="44"/>
      <c r="E25" s="44"/>
      <c r="F25" s="44"/>
      <c r="G25" s="44"/>
      <c r="H25" s="44"/>
      <c r="I25" s="44"/>
      <c r="N25" s="12">
        <f t="shared" si="42"/>
        <v>0</v>
      </c>
      <c r="O25" s="12">
        <f t="shared" si="43"/>
        <v>0</v>
      </c>
      <c r="P25" s="100"/>
    </row>
    <row r="26" spans="1:16" ht="15" thickBot="1" x14ac:dyDescent="0.2">
      <c r="A26" s="11" t="s">
        <v>15</v>
      </c>
      <c r="B26" s="21">
        <f>+B22+B24</f>
        <v>3113</v>
      </c>
      <c r="C26" s="21">
        <f>+C22+C24</f>
        <v>11368</v>
      </c>
      <c r="D26" s="21">
        <f t="shared" ref="D26:P26" si="45">+D22+D24</f>
        <v>11772</v>
      </c>
      <c r="E26" s="21">
        <f t="shared" si="45"/>
        <v>6743</v>
      </c>
      <c r="F26" s="21">
        <f t="shared" si="45"/>
        <v>62267</v>
      </c>
      <c r="G26" s="21">
        <f t="shared" si="45"/>
        <v>3990.0283200000076</v>
      </c>
      <c r="H26" s="21">
        <f t="shared" si="45"/>
        <v>-6487.8951100000077</v>
      </c>
      <c r="I26" s="21">
        <f t="shared" si="45"/>
        <v>3992</v>
      </c>
      <c r="J26" s="15"/>
      <c r="K26" s="21">
        <f t="shared" ref="K26" si="46">+K22+K24</f>
        <v>32996</v>
      </c>
      <c r="L26" s="21">
        <f t="shared" si="45"/>
        <v>29883</v>
      </c>
      <c r="M26" s="21">
        <f t="shared" si="45"/>
        <v>18515</v>
      </c>
      <c r="N26" s="21">
        <f t="shared" si="45"/>
        <v>63761.13321</v>
      </c>
      <c r="O26" s="21">
        <f t="shared" si="45"/>
        <v>1494.13321</v>
      </c>
      <c r="P26" s="21">
        <f t="shared" si="45"/>
        <v>-2495.8951100000077</v>
      </c>
    </row>
    <row r="27" spans="1:16" ht="15" thickTop="1" x14ac:dyDescent="0.15">
      <c r="B27" s="35"/>
      <c r="O27" s="35"/>
      <c r="P27" s="35"/>
    </row>
    <row r="28" spans="1:16" x14ac:dyDescent="0.15">
      <c r="B28" s="40"/>
      <c r="O28" s="35"/>
      <c r="P28" s="35"/>
    </row>
    <row r="29" spans="1:16" x14ac:dyDescent="0.15">
      <c r="B29" s="40"/>
      <c r="F29" s="40"/>
    </row>
  </sheetData>
  <pageMargins left="0.7" right="0.7" top="0.75" bottom="0.75" header="0.3" footer="0.3"/>
  <pageSetup scale="47" orientation="landscape" horizontalDpi="1200" verticalDpi="1200" r:id="rId1"/>
  <ignoredErrors>
    <ignoredError sqref="L7:P7 L9:P13 L16:M16 L21:M22 L24:M24 L26:M26 L14:M14 L18:M19 K7:K29" formulaRange="1"/>
    <ignoredError sqref="N26:P26 N24:P24 N21:P22 N16:P16 N14:P14 N18:P19" formula="1" formulaRange="1"/>
    <ignoredError sqref="N15:P15 N20:P20 N23:P23 N25:P25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EDB47-6BA1-485E-AD39-E5B5C124038D}">
  <sheetPr>
    <pageSetUpPr fitToPage="1"/>
  </sheetPr>
  <dimension ref="A2:R35"/>
  <sheetViews>
    <sheetView showGridLines="0" zoomScale="90" zoomScaleNormal="90" workbookViewId="0">
      <selection activeCell="A5" sqref="A5"/>
    </sheetView>
  </sheetViews>
  <sheetFormatPr baseColWidth="10" defaultColWidth="9.1640625" defaultRowHeight="14" x14ac:dyDescent="0.15"/>
  <cols>
    <col min="1" max="1" width="39.6640625" style="1" customWidth="1"/>
    <col min="2" max="9" width="12.6640625" style="1" customWidth="1"/>
    <col min="10" max="10" width="6.6640625" style="1" customWidth="1"/>
    <col min="11" max="16" width="12.6640625" style="1" customWidth="1"/>
    <col min="17" max="16384" width="9.1640625" style="1"/>
  </cols>
  <sheetData>
    <row r="2" spans="1:18" x14ac:dyDescent="0.15">
      <c r="A2" s="2" t="s">
        <v>54</v>
      </c>
      <c r="B2" s="2"/>
    </row>
    <row r="3" spans="1:18" x14ac:dyDescent="0.15">
      <c r="A3" s="5" t="s">
        <v>53</v>
      </c>
      <c r="B3" s="5"/>
    </row>
    <row r="4" spans="1:18" x14ac:dyDescent="0.15">
      <c r="A4" s="22" t="s">
        <v>70</v>
      </c>
      <c r="B4" s="22"/>
      <c r="J4" s="4"/>
      <c r="K4" s="4"/>
    </row>
    <row r="5" spans="1:18" x14ac:dyDescent="0.15">
      <c r="J5" s="4"/>
      <c r="K5" s="4"/>
    </row>
    <row r="6" spans="1:18" x14ac:dyDescent="0.15">
      <c r="B6" s="7" t="s">
        <v>0</v>
      </c>
      <c r="C6" s="7" t="s">
        <v>0</v>
      </c>
      <c r="D6" s="7" t="s">
        <v>0</v>
      </c>
      <c r="E6" s="7" t="s">
        <v>0</v>
      </c>
      <c r="F6" s="7" t="s">
        <v>0</v>
      </c>
      <c r="G6" s="7" t="s">
        <v>0</v>
      </c>
      <c r="H6" s="7" t="s">
        <v>0</v>
      </c>
      <c r="I6" s="7" t="s">
        <v>0</v>
      </c>
      <c r="J6" s="23"/>
      <c r="K6" s="7" t="s">
        <v>1</v>
      </c>
      <c r="L6" s="7" t="s">
        <v>1</v>
      </c>
      <c r="M6" s="7" t="s">
        <v>1</v>
      </c>
      <c r="N6" s="7" t="s">
        <v>1</v>
      </c>
      <c r="O6" s="7" t="s">
        <v>1</v>
      </c>
      <c r="P6" s="7" t="s">
        <v>1</v>
      </c>
    </row>
    <row r="7" spans="1:18" x14ac:dyDescent="0.15">
      <c r="A7" s="26"/>
      <c r="B7" s="9">
        <v>44561</v>
      </c>
      <c r="C7" s="60">
        <v>44469</v>
      </c>
      <c r="D7" s="60">
        <v>44377</v>
      </c>
      <c r="E7" s="60">
        <v>44286</v>
      </c>
      <c r="F7" s="60">
        <v>44196</v>
      </c>
      <c r="G7" s="60">
        <v>44104</v>
      </c>
      <c r="H7" s="60">
        <v>44012</v>
      </c>
      <c r="I7" s="60">
        <v>43921</v>
      </c>
      <c r="J7" s="24"/>
      <c r="K7" s="9">
        <v>44561</v>
      </c>
      <c r="L7" s="9">
        <v>44469</v>
      </c>
      <c r="M7" s="9">
        <v>44377</v>
      </c>
      <c r="N7" s="9">
        <v>44196</v>
      </c>
      <c r="O7" s="9">
        <v>44104</v>
      </c>
      <c r="P7" s="9">
        <v>44012</v>
      </c>
    </row>
    <row r="8" spans="1:18" x14ac:dyDescent="0.15">
      <c r="A8" s="31"/>
      <c r="B8" s="31"/>
      <c r="C8" s="64"/>
      <c r="D8" s="64"/>
      <c r="E8" s="64"/>
      <c r="F8" s="64"/>
      <c r="G8" s="64"/>
      <c r="H8" s="64"/>
      <c r="I8" s="64"/>
      <c r="J8" s="24"/>
      <c r="K8" s="24"/>
    </row>
    <row r="9" spans="1:18" x14ac:dyDescent="0.15">
      <c r="A9" s="26" t="s">
        <v>68</v>
      </c>
      <c r="B9" s="27">
        <v>38443.423460000005</v>
      </c>
      <c r="C9" s="27">
        <v>37632.351999999999</v>
      </c>
      <c r="D9" s="27">
        <v>40473.253719999986</v>
      </c>
      <c r="E9" s="27">
        <v>37991.634010000009</v>
      </c>
      <c r="F9" s="27">
        <v>31126.119210000001</v>
      </c>
      <c r="G9" s="27">
        <v>27758.288029999952</v>
      </c>
      <c r="H9" s="27">
        <v>26458.251830000019</v>
      </c>
      <c r="I9" s="27">
        <v>22528.794910000011</v>
      </c>
      <c r="J9" s="65"/>
      <c r="K9" s="47">
        <f>+SUM(B9:E9)</f>
        <v>154540.66318999999</v>
      </c>
      <c r="L9" s="47">
        <f>+SUM(C9:E9)</f>
        <v>116097.23973</v>
      </c>
      <c r="M9" s="47">
        <f>+SUM(D9:E9)</f>
        <v>78464.887729999988</v>
      </c>
      <c r="N9" s="47">
        <f>+SUM(F9:I9)</f>
        <v>107871.45397999999</v>
      </c>
      <c r="O9" s="47">
        <f>+SUM(G9:I9)</f>
        <v>76745.334769999987</v>
      </c>
      <c r="P9" s="47">
        <f>+SUM(H9:I9)</f>
        <v>48987.046740000034</v>
      </c>
    </row>
    <row r="10" spans="1:18" x14ac:dyDescent="0.15">
      <c r="A10" s="26" t="s">
        <v>38</v>
      </c>
      <c r="B10" s="27">
        <v>-671.44434999999407</v>
      </c>
      <c r="C10" s="27">
        <v>-566.66200000000003</v>
      </c>
      <c r="D10" s="27">
        <v>4445.1018799999874</v>
      </c>
      <c r="E10" s="27">
        <v>6792.4465700000001</v>
      </c>
      <c r="F10" s="27">
        <v>6287.4226300000037</v>
      </c>
      <c r="G10" s="27">
        <v>2591</v>
      </c>
      <c r="H10" s="27">
        <v>4796.3159800000039</v>
      </c>
      <c r="I10" s="27">
        <v>4408.9064300000036</v>
      </c>
      <c r="J10" s="65"/>
      <c r="K10" s="47">
        <f>+SUM(B10:E10)</f>
        <v>9999.4420999999929</v>
      </c>
      <c r="L10" s="47">
        <f>+SUM(C10:E10)</f>
        <v>10670.886449999987</v>
      </c>
      <c r="M10" s="47">
        <f>+SUM(D10:E10)</f>
        <v>11237.548449999987</v>
      </c>
      <c r="N10" s="47">
        <f>+SUM(F10:I10)</f>
        <v>18083.64504000001</v>
      </c>
      <c r="O10" s="47">
        <f>+SUM(G10:I10)</f>
        <v>11796.222410000008</v>
      </c>
      <c r="P10" s="47">
        <f>+SUM(H10:I10)</f>
        <v>9205.2224100000076</v>
      </c>
      <c r="R10" s="36"/>
    </row>
    <row r="11" spans="1:18" x14ac:dyDescent="0.15">
      <c r="A11" s="26" t="s">
        <v>88</v>
      </c>
      <c r="B11" s="110">
        <v>17985.678910000002</v>
      </c>
      <c r="C11" s="110">
        <v>16966.308000000001</v>
      </c>
      <c r="D11" s="110">
        <v>17883.916699999994</v>
      </c>
      <c r="E11" s="110">
        <v>23626.287829999997</v>
      </c>
      <c r="F11" s="110">
        <v>17562.496999999999</v>
      </c>
      <c r="G11" s="110">
        <v>18059.035699999997</v>
      </c>
      <c r="H11" s="110">
        <v>22466.636999999999</v>
      </c>
      <c r="I11" s="110">
        <v>18575.490000000002</v>
      </c>
      <c r="J11" s="111"/>
      <c r="K11" s="47">
        <f>+SUM(B11:E11)</f>
        <v>76462.191439999995</v>
      </c>
      <c r="L11" s="47">
        <f>+SUM(C11:E11)</f>
        <v>58476.512529999993</v>
      </c>
      <c r="M11" s="47">
        <f>+SUM(D11:E11)</f>
        <v>41510.204529999988</v>
      </c>
      <c r="N11" s="47">
        <f>+SUM(F11:I11)</f>
        <v>76663.659700000004</v>
      </c>
      <c r="O11" s="47">
        <f>+SUM(G11:I11)</f>
        <v>59101.162700000001</v>
      </c>
      <c r="P11" s="47">
        <f>+SUM(H11:I11)</f>
        <v>41042.127</v>
      </c>
    </row>
    <row r="12" spans="1:18" s="56" customFormat="1" ht="6" customHeight="1" x14ac:dyDescent="0.2">
      <c r="B12" s="57"/>
      <c r="C12" s="57"/>
      <c r="D12" s="57"/>
      <c r="E12" s="57"/>
      <c r="F12" s="57"/>
      <c r="G12" s="112"/>
      <c r="H12" s="112"/>
      <c r="I12" s="112"/>
      <c r="J12" s="112"/>
      <c r="K12" s="112"/>
      <c r="L12" s="112"/>
      <c r="M12" s="112"/>
    </row>
    <row r="13" spans="1:18" x14ac:dyDescent="0.15">
      <c r="A13" s="26" t="s">
        <v>40</v>
      </c>
      <c r="B13" s="113">
        <v>2207.7448297266483</v>
      </c>
      <c r="C13" s="113">
        <v>2187.2579999999998</v>
      </c>
      <c r="D13" s="113">
        <v>2127.7600000000002</v>
      </c>
      <c r="E13" s="113">
        <v>1905.2239999999999</v>
      </c>
      <c r="F13" s="113">
        <v>1769.8679999999999</v>
      </c>
      <c r="G13" s="113">
        <v>1586.0920000000001</v>
      </c>
      <c r="H13" s="113">
        <v>1356.9269999999999</v>
      </c>
      <c r="I13" s="113">
        <v>1234.365</v>
      </c>
      <c r="J13" s="25"/>
      <c r="K13" s="12">
        <f>+E13</f>
        <v>1905.2239999999999</v>
      </c>
      <c r="L13" s="12">
        <f>+E13</f>
        <v>1905.2239999999999</v>
      </c>
      <c r="M13" s="12">
        <f>+E13</f>
        <v>1905.2239999999999</v>
      </c>
      <c r="N13" s="12">
        <f>+I13</f>
        <v>1234.365</v>
      </c>
      <c r="O13" s="12">
        <f>+I13</f>
        <v>1234.365</v>
      </c>
      <c r="P13" s="12">
        <f>+I13</f>
        <v>1234.365</v>
      </c>
    </row>
    <row r="14" spans="1:18" x14ac:dyDescent="0.15">
      <c r="A14" s="26" t="s">
        <v>91</v>
      </c>
      <c r="B14" s="113">
        <v>2207.7809999999999</v>
      </c>
      <c r="C14" s="113">
        <v>2207.7448297266483</v>
      </c>
      <c r="D14" s="113">
        <v>2187.2579999999998</v>
      </c>
      <c r="E14" s="113">
        <v>2127.7600000000002</v>
      </c>
      <c r="F14" s="113">
        <v>1905.2239999999999</v>
      </c>
      <c r="G14" s="113">
        <v>1769.8679999999999</v>
      </c>
      <c r="H14" s="113">
        <v>1586.0920000000001</v>
      </c>
      <c r="I14" s="113">
        <v>1356.9269999999999</v>
      </c>
      <c r="J14" s="25"/>
      <c r="K14" s="12">
        <f>+B14</f>
        <v>2207.7809999999999</v>
      </c>
      <c r="L14" s="12">
        <f>+C14</f>
        <v>2207.7448297266483</v>
      </c>
      <c r="M14" s="12">
        <f>+D14</f>
        <v>2187.2579999999998</v>
      </c>
      <c r="N14" s="12">
        <f>+F14</f>
        <v>1905.2239999999999</v>
      </c>
      <c r="O14" s="12">
        <f>+G14</f>
        <v>1769.8679999999999</v>
      </c>
      <c r="P14" s="12">
        <f>+H14</f>
        <v>1586.0920000000001</v>
      </c>
    </row>
    <row r="15" spans="1:18" x14ac:dyDescent="0.15">
      <c r="A15" s="26" t="s">
        <v>92</v>
      </c>
      <c r="B15" s="113">
        <v>311.53399999999999</v>
      </c>
      <c r="C15" s="113">
        <v>298.12525039536115</v>
      </c>
      <c r="D15" s="113">
        <v>330.57147319778176</v>
      </c>
      <c r="E15" s="113">
        <v>462.37700000000001</v>
      </c>
      <c r="F15" s="113">
        <v>323.875</v>
      </c>
      <c r="G15" s="113">
        <v>341.05827573182239</v>
      </c>
      <c r="H15" s="113">
        <v>398.20899999999995</v>
      </c>
      <c r="I15" s="113">
        <v>275.06700000000001</v>
      </c>
      <c r="J15" s="25"/>
      <c r="K15" s="12">
        <f>+SUM(B15:E15)</f>
        <v>1402.607723593143</v>
      </c>
      <c r="L15" s="12">
        <f>+SUM(C15:E15)</f>
        <v>1091.0737235931429</v>
      </c>
      <c r="M15" s="12">
        <f>+SUM(D15:E15)</f>
        <v>792.94847319778182</v>
      </c>
      <c r="N15" s="12">
        <f>+SUM(F15:I15)</f>
        <v>1338.2092757318223</v>
      </c>
      <c r="O15" s="12">
        <f>+SUM(G15:I15)</f>
        <v>1014.3342757318223</v>
      </c>
      <c r="P15" s="12">
        <f>+SUM(H15:I15)</f>
        <v>673.27599999999995</v>
      </c>
    </row>
    <row r="16" spans="1:18" s="56" customFormat="1" ht="6" customHeight="1" x14ac:dyDescent="0.2">
      <c r="B16" s="57"/>
      <c r="C16" s="57"/>
      <c r="D16" s="57"/>
      <c r="E16" s="57"/>
      <c r="F16" s="57"/>
      <c r="G16" s="112"/>
      <c r="H16" s="112"/>
      <c r="I16" s="112"/>
      <c r="J16" s="112"/>
      <c r="K16" s="112"/>
      <c r="L16" s="112"/>
      <c r="M16" s="112"/>
    </row>
    <row r="17" spans="1:18" x14ac:dyDescent="0.15">
      <c r="A17" s="26" t="s">
        <v>93</v>
      </c>
      <c r="B17" s="114">
        <f t="shared" ref="B17:H17" si="0">+B11/B15</f>
        <v>57.732635635275777</v>
      </c>
      <c r="C17" s="114">
        <f t="shared" si="0"/>
        <v>56.909999999999989</v>
      </c>
      <c r="D17" s="114">
        <f t="shared" si="0"/>
        <v>54.1</v>
      </c>
      <c r="E17" s="114">
        <f t="shared" si="0"/>
        <v>51.09745473931445</v>
      </c>
      <c r="F17" s="114">
        <f t="shared" si="0"/>
        <v>54.22615824006175</v>
      </c>
      <c r="G17" s="114">
        <f t="shared" si="0"/>
        <v>52.95</v>
      </c>
      <c r="H17" s="114">
        <f t="shared" si="0"/>
        <v>56.419209510583642</v>
      </c>
      <c r="I17" s="114">
        <f t="shared" ref="I17:K17" si="1">+I11/I15</f>
        <v>67.530783409133051</v>
      </c>
      <c r="J17" s="25"/>
      <c r="K17" s="114">
        <f t="shared" si="1"/>
        <v>54.514309420828148</v>
      </c>
      <c r="L17" s="114">
        <f t="shared" ref="L17:P17" si="2">+L11/L15</f>
        <v>53.59538156360702</v>
      </c>
      <c r="M17" s="114">
        <f t="shared" si="2"/>
        <v>52.349182743991832</v>
      </c>
      <c r="N17" s="32">
        <f t="shared" si="2"/>
        <v>57.288244141093095</v>
      </c>
      <c r="O17" s="32">
        <f t="shared" si="2"/>
        <v>58.265962330179235</v>
      </c>
      <c r="P17" s="32">
        <f t="shared" si="2"/>
        <v>60.958844515473601</v>
      </c>
    </row>
    <row r="18" spans="1:18" x14ac:dyDescent="0.15">
      <c r="A18" s="26" t="s">
        <v>94</v>
      </c>
      <c r="B18" s="114">
        <f>+B9/AVERAGE(B13:B14)</f>
        <v>17.412840482638472</v>
      </c>
      <c r="C18" s="114">
        <f>+C9/AVERAGE(C13:C14)</f>
        <v>17.125063831797615</v>
      </c>
      <c r="D18" s="114">
        <f t="shared" ref="D18:I18" si="3">+D9/AVERAGE(D13:D14)</f>
        <v>18.759251395938552</v>
      </c>
      <c r="E18" s="114">
        <f t="shared" si="3"/>
        <v>18.840458583520295</v>
      </c>
      <c r="F18" s="114">
        <f t="shared" si="3"/>
        <v>16.938960553912665</v>
      </c>
      <c r="G18" s="114">
        <f t="shared" si="3"/>
        <v>16.542681098701983</v>
      </c>
      <c r="H18" s="114">
        <f t="shared" si="3"/>
        <v>17.98034727604546</v>
      </c>
      <c r="I18" s="114">
        <f t="shared" si="3"/>
        <v>17.388078927423088</v>
      </c>
      <c r="J18" s="25"/>
      <c r="K18" s="114">
        <f t="shared" ref="K18" si="4">+K9/AVERAGE(K13:K14)</f>
        <v>75.147325709548127</v>
      </c>
      <c r="L18" s="114">
        <f t="shared" ref="L18:P18" si="5">+L9/AVERAGE(L13:L14)</f>
        <v>56.454227851620224</v>
      </c>
      <c r="M18" s="114">
        <f t="shared" si="5"/>
        <v>38.345868218846164</v>
      </c>
      <c r="N18" s="32">
        <f t="shared" si="5"/>
        <v>68.716926948081422</v>
      </c>
      <c r="O18" s="32">
        <f t="shared" si="5"/>
        <v>51.091466454166493</v>
      </c>
      <c r="P18" s="32">
        <f t="shared" si="5"/>
        <v>34.736956982503209</v>
      </c>
      <c r="R18" s="121"/>
    </row>
    <row r="19" spans="1:18" x14ac:dyDescent="0.15">
      <c r="J19" s="24"/>
      <c r="K19" s="24"/>
    </row>
    <row r="20" spans="1:18" x14ac:dyDescent="0.15">
      <c r="A20" s="1" t="s">
        <v>85</v>
      </c>
      <c r="J20" s="24"/>
      <c r="K20" s="24"/>
    </row>
    <row r="21" spans="1:18" x14ac:dyDescent="0.15">
      <c r="A21" s="1" t="s">
        <v>86</v>
      </c>
      <c r="J21" s="24"/>
      <c r="K21" s="24"/>
    </row>
    <row r="22" spans="1:18" x14ac:dyDescent="0.15">
      <c r="A22" s="1" t="s">
        <v>97</v>
      </c>
      <c r="J22" s="11"/>
      <c r="K22" s="11"/>
    </row>
    <row r="23" spans="1:18" x14ac:dyDescent="0.15">
      <c r="A23" s="1" t="s">
        <v>98</v>
      </c>
      <c r="J23" s="24"/>
      <c r="K23" s="24"/>
    </row>
    <row r="24" spans="1:18" x14ac:dyDescent="0.15">
      <c r="A24" s="1" t="s">
        <v>89</v>
      </c>
      <c r="J24" s="24"/>
      <c r="K24" s="24"/>
    </row>
    <row r="25" spans="1:18" x14ac:dyDescent="0.15">
      <c r="A25" s="1" t="s">
        <v>90</v>
      </c>
      <c r="J25" s="24"/>
      <c r="K25" s="24"/>
    </row>
    <row r="26" spans="1:18" s="56" customFormat="1" ht="6" customHeight="1" x14ac:dyDescent="0.2">
      <c r="C26" s="57"/>
      <c r="D26" s="57"/>
      <c r="E26" s="57"/>
      <c r="F26" s="57"/>
    </row>
    <row r="27" spans="1:18" x14ac:dyDescent="0.15">
      <c r="J27" s="24"/>
      <c r="K27" s="24"/>
    </row>
    <row r="28" spans="1:18" x14ac:dyDescent="0.15">
      <c r="A28" s="1" t="s">
        <v>99</v>
      </c>
      <c r="J28" s="24"/>
      <c r="K28" s="24"/>
    </row>
    <row r="29" spans="1:18" x14ac:dyDescent="0.15">
      <c r="A29" s="1" t="s">
        <v>87</v>
      </c>
      <c r="J29" s="24"/>
      <c r="K29" s="24"/>
    </row>
    <row r="30" spans="1:18" x14ac:dyDescent="0.15">
      <c r="J30" s="24"/>
      <c r="K30" s="24"/>
    </row>
    <row r="31" spans="1:18" x14ac:dyDescent="0.15">
      <c r="B31" s="109"/>
      <c r="C31" s="36"/>
      <c r="D31" s="36"/>
      <c r="E31" s="36"/>
      <c r="F31" s="36"/>
      <c r="G31" s="36"/>
      <c r="H31" s="36"/>
      <c r="I31" s="36"/>
      <c r="J31" s="24"/>
      <c r="K31" s="24"/>
    </row>
    <row r="32" spans="1:18" x14ac:dyDescent="0.15">
      <c r="B32" s="58"/>
      <c r="C32" s="40"/>
      <c r="D32" s="40"/>
      <c r="E32" s="40"/>
      <c r="F32" s="40"/>
      <c r="G32" s="40"/>
      <c r="H32" s="40"/>
      <c r="I32" s="40"/>
      <c r="J32" s="11"/>
      <c r="K32" s="11"/>
    </row>
    <row r="33" spans="2:11" x14ac:dyDescent="0.15">
      <c r="B33" s="58"/>
      <c r="J33" s="24"/>
      <c r="K33" s="24"/>
    </row>
    <row r="34" spans="2:11" x14ac:dyDescent="0.15">
      <c r="J34" s="24"/>
      <c r="K34" s="24"/>
    </row>
    <row r="35" spans="2:11" x14ac:dyDescent="0.15">
      <c r="J35" s="24"/>
      <c r="K35" s="24"/>
    </row>
  </sheetData>
  <pageMargins left="0.7" right="0.7" top="0.75" bottom="0.75" header="0.3" footer="0.3"/>
  <pageSetup scale="51" orientation="landscape" r:id="rId1"/>
  <ignoredErrors>
    <ignoredError sqref="C18:I19 L9:P11 C9:I9 C13:I14 C11:I11 C10:E10 H10:I10 K9:K14 K15:K19 L17:P17 L15:P16 K20:P22 L18:P19 B1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E1E09-8A83-4E68-BD7B-F3AA5747CCE5}">
  <dimension ref="A2:Q45"/>
  <sheetViews>
    <sheetView showGridLines="0" view="pageBreakPreview" zoomScale="90" zoomScaleNormal="90" zoomScaleSheetLayoutView="90" workbookViewId="0">
      <selection activeCell="A5" sqref="A5"/>
    </sheetView>
  </sheetViews>
  <sheetFormatPr baseColWidth="10" defaultColWidth="9.1640625" defaultRowHeight="14" x14ac:dyDescent="0.15"/>
  <cols>
    <col min="1" max="1" width="57.1640625" style="1" customWidth="1"/>
    <col min="2" max="9" width="12.6640625" style="1" customWidth="1"/>
    <col min="10" max="16384" width="9.1640625" style="1"/>
  </cols>
  <sheetData>
    <row r="2" spans="1:9" x14ac:dyDescent="0.15">
      <c r="A2" s="2" t="s">
        <v>50</v>
      </c>
      <c r="B2" s="2"/>
      <c r="C2" s="3"/>
      <c r="D2" s="3"/>
      <c r="E2" s="3"/>
      <c r="F2" s="3"/>
      <c r="G2" s="3"/>
      <c r="H2" s="3"/>
      <c r="I2" s="3"/>
    </row>
    <row r="3" spans="1:9" x14ac:dyDescent="0.15">
      <c r="A3" s="5" t="s">
        <v>104</v>
      </c>
      <c r="B3" s="165"/>
      <c r="C3" s="4"/>
      <c r="D3" s="4"/>
      <c r="E3" s="4"/>
      <c r="F3" s="4"/>
      <c r="G3" s="4"/>
      <c r="H3" s="4"/>
      <c r="I3" s="4"/>
    </row>
    <row r="4" spans="1:9" x14ac:dyDescent="0.15">
      <c r="A4" s="6" t="s">
        <v>71</v>
      </c>
      <c r="B4" s="6"/>
      <c r="C4" s="4"/>
      <c r="D4" s="4"/>
      <c r="E4" s="4"/>
      <c r="F4" s="4"/>
      <c r="G4" s="4"/>
      <c r="H4" s="4"/>
      <c r="I4" s="4"/>
    </row>
    <row r="5" spans="1:9" x14ac:dyDescent="0.15">
      <c r="A5" s="8"/>
      <c r="B5" s="9">
        <v>44561</v>
      </c>
      <c r="C5" s="9">
        <v>44469</v>
      </c>
      <c r="D5" s="9">
        <v>44377</v>
      </c>
      <c r="E5" s="9">
        <v>44286</v>
      </c>
      <c r="F5" s="9">
        <v>44196</v>
      </c>
      <c r="G5" s="9">
        <v>44104</v>
      </c>
      <c r="H5" s="9">
        <v>44012</v>
      </c>
      <c r="I5" s="9">
        <v>43921</v>
      </c>
    </row>
    <row r="6" spans="1:9" x14ac:dyDescent="0.15">
      <c r="A6" s="122" t="s">
        <v>105</v>
      </c>
      <c r="B6" s="16"/>
      <c r="C6" s="16"/>
      <c r="D6" s="16"/>
      <c r="E6" s="16"/>
      <c r="F6" s="16"/>
      <c r="G6" s="16"/>
      <c r="H6" s="16"/>
      <c r="I6" s="16"/>
    </row>
    <row r="7" spans="1:9" x14ac:dyDescent="0.15">
      <c r="A7" s="11" t="s">
        <v>106</v>
      </c>
      <c r="B7" s="16"/>
      <c r="C7" s="16"/>
      <c r="D7" s="16"/>
      <c r="E7" s="16"/>
      <c r="F7" s="16"/>
      <c r="G7" s="16"/>
      <c r="H7" s="16"/>
      <c r="I7" s="16"/>
    </row>
    <row r="8" spans="1:9" x14ac:dyDescent="0.15">
      <c r="A8" s="11" t="s">
        <v>107</v>
      </c>
      <c r="B8" s="123">
        <v>47896</v>
      </c>
      <c r="C8" s="123">
        <v>36209</v>
      </c>
      <c r="D8" s="123">
        <v>34567</v>
      </c>
      <c r="E8" s="123">
        <v>30853</v>
      </c>
      <c r="F8" s="123">
        <v>29013</v>
      </c>
      <c r="G8" s="123">
        <v>37657</v>
      </c>
      <c r="H8" s="123">
        <v>33985</v>
      </c>
      <c r="I8" s="123">
        <v>55763</v>
      </c>
    </row>
    <row r="9" spans="1:9" x14ac:dyDescent="0.15">
      <c r="A9" s="11" t="s">
        <v>108</v>
      </c>
      <c r="B9" s="124">
        <v>90203</v>
      </c>
      <c r="C9" s="124">
        <v>85588</v>
      </c>
      <c r="D9" s="124">
        <v>79446</v>
      </c>
      <c r="E9" s="124">
        <v>75610</v>
      </c>
      <c r="F9" s="124">
        <v>71140</v>
      </c>
      <c r="G9" s="124">
        <v>58404</v>
      </c>
      <c r="H9" s="124">
        <v>53662</v>
      </c>
      <c r="I9" s="124">
        <v>66331</v>
      </c>
    </row>
    <row r="10" spans="1:9" x14ac:dyDescent="0.15">
      <c r="A10" s="11" t="s">
        <v>109</v>
      </c>
      <c r="B10" s="124">
        <v>7689</v>
      </c>
      <c r="C10" s="124">
        <v>7236</v>
      </c>
      <c r="D10" s="124">
        <v>4870</v>
      </c>
      <c r="E10" s="124">
        <v>3996</v>
      </c>
      <c r="F10" s="124">
        <v>3016</v>
      </c>
      <c r="G10" s="124">
        <v>4012</v>
      </c>
      <c r="H10" s="124">
        <v>4825</v>
      </c>
      <c r="I10" s="124">
        <v>5739</v>
      </c>
    </row>
    <row r="11" spans="1:9" x14ac:dyDescent="0.15">
      <c r="A11" s="11" t="s">
        <v>110</v>
      </c>
      <c r="B11" s="125">
        <v>0</v>
      </c>
      <c r="C11" s="125">
        <v>0</v>
      </c>
      <c r="D11" s="125">
        <v>0</v>
      </c>
      <c r="E11" s="125">
        <v>0</v>
      </c>
      <c r="F11" s="125">
        <v>0</v>
      </c>
      <c r="G11" s="125">
        <v>20602</v>
      </c>
      <c r="H11" s="125">
        <v>13936</v>
      </c>
      <c r="I11" s="125">
        <v>13229</v>
      </c>
    </row>
    <row r="12" spans="1:9" x14ac:dyDescent="0.15">
      <c r="A12" s="11" t="s">
        <v>111</v>
      </c>
      <c r="B12" s="126">
        <f t="shared" ref="B12:I12" si="0">SUM(B8:B11)</f>
        <v>145788</v>
      </c>
      <c r="C12" s="126">
        <f t="shared" si="0"/>
        <v>129033</v>
      </c>
      <c r="D12" s="126">
        <f t="shared" si="0"/>
        <v>118883</v>
      </c>
      <c r="E12" s="126">
        <f t="shared" si="0"/>
        <v>110459</v>
      </c>
      <c r="F12" s="126">
        <f t="shared" si="0"/>
        <v>103169</v>
      </c>
      <c r="G12" s="126">
        <f t="shared" si="0"/>
        <v>120675</v>
      </c>
      <c r="H12" s="126">
        <f t="shared" si="0"/>
        <v>106408</v>
      </c>
      <c r="I12" s="126">
        <f t="shared" si="0"/>
        <v>141062</v>
      </c>
    </row>
    <row r="13" spans="1:9" s="43" customFormat="1" ht="6" customHeight="1" x14ac:dyDescent="0.2">
      <c r="B13" s="44"/>
      <c r="C13" s="44"/>
      <c r="D13" s="44"/>
      <c r="E13" s="44"/>
      <c r="F13" s="44"/>
      <c r="G13" s="44"/>
      <c r="H13" s="44"/>
      <c r="I13" s="44"/>
    </row>
    <row r="14" spans="1:9" s="43" customFormat="1" ht="15" customHeight="1" x14ac:dyDescent="0.2">
      <c r="A14" s="11" t="s">
        <v>234</v>
      </c>
      <c r="B14" s="123">
        <v>743</v>
      </c>
      <c r="C14" s="123">
        <v>0</v>
      </c>
      <c r="D14" s="123">
        <v>0</v>
      </c>
      <c r="E14" s="123">
        <v>0</v>
      </c>
      <c r="F14" s="123">
        <v>0</v>
      </c>
      <c r="G14" s="123">
        <v>0</v>
      </c>
      <c r="H14" s="123">
        <v>0</v>
      </c>
      <c r="I14" s="123">
        <v>0</v>
      </c>
    </row>
    <row r="15" spans="1:9" x14ac:dyDescent="0.15">
      <c r="A15" s="11" t="s">
        <v>112</v>
      </c>
      <c r="B15" s="124">
        <v>830</v>
      </c>
      <c r="C15" s="124">
        <v>836</v>
      </c>
      <c r="D15" s="124">
        <v>916</v>
      </c>
      <c r="E15" s="124">
        <v>976</v>
      </c>
      <c r="F15" s="124">
        <v>1057</v>
      </c>
      <c r="G15" s="124">
        <v>1137.1820299999999</v>
      </c>
      <c r="H15" s="124">
        <v>1138.9424799999999</v>
      </c>
      <c r="I15" s="124">
        <v>1243.43253</v>
      </c>
    </row>
    <row r="16" spans="1:9" x14ac:dyDescent="0.15">
      <c r="A16" s="11" t="s">
        <v>113</v>
      </c>
      <c r="B16" s="124">
        <v>11213</v>
      </c>
      <c r="C16" s="124">
        <v>11012</v>
      </c>
      <c r="D16" s="124">
        <v>10578</v>
      </c>
      <c r="E16" s="124">
        <v>9764</v>
      </c>
      <c r="F16" s="124">
        <v>9660</v>
      </c>
      <c r="G16" s="124">
        <v>10078.701939999999</v>
      </c>
      <c r="H16" s="124">
        <v>9414.1530999999995</v>
      </c>
      <c r="I16" s="124">
        <v>9045.470150000001</v>
      </c>
    </row>
    <row r="17" spans="1:17" x14ac:dyDescent="0.15">
      <c r="A17" s="11" t="s">
        <v>114</v>
      </c>
      <c r="B17" s="124">
        <v>50368</v>
      </c>
      <c r="C17" s="124">
        <v>52534</v>
      </c>
      <c r="D17" s="124">
        <v>54698</v>
      </c>
      <c r="E17" s="124">
        <v>56740</v>
      </c>
      <c r="F17" s="124">
        <v>59009</v>
      </c>
      <c r="G17" s="124">
        <v>60828.584739999998</v>
      </c>
      <c r="H17" s="124">
        <v>52638.321069999998</v>
      </c>
      <c r="I17" s="124">
        <v>54764.306890000007</v>
      </c>
    </row>
    <row r="18" spans="1:17" x14ac:dyDescent="0.15">
      <c r="A18" s="11" t="s">
        <v>115</v>
      </c>
      <c r="B18" s="124">
        <v>44820</v>
      </c>
      <c r="C18" s="124">
        <v>44820</v>
      </c>
      <c r="D18" s="124">
        <v>44820</v>
      </c>
      <c r="E18" s="124">
        <v>44820</v>
      </c>
      <c r="F18" s="124">
        <v>44820</v>
      </c>
      <c r="G18" s="124">
        <v>44820.450749999996</v>
      </c>
      <c r="H18" s="124">
        <v>54566.2572</v>
      </c>
      <c r="I18" s="124">
        <v>54897.576079999999</v>
      </c>
    </row>
    <row r="19" spans="1:17" x14ac:dyDescent="0.15">
      <c r="A19" s="11" t="s">
        <v>116</v>
      </c>
      <c r="B19" s="124">
        <v>2469</v>
      </c>
      <c r="C19" s="124">
        <v>2469</v>
      </c>
      <c r="D19" s="124">
        <v>2453</v>
      </c>
      <c r="E19" s="124">
        <v>1222</v>
      </c>
      <c r="F19" s="124">
        <v>969</v>
      </c>
      <c r="G19" s="124">
        <v>969</v>
      </c>
      <c r="H19" s="124">
        <v>0</v>
      </c>
      <c r="I19" s="124">
        <v>0</v>
      </c>
    </row>
    <row r="20" spans="1:17" x14ac:dyDescent="0.15">
      <c r="A20" s="11" t="s">
        <v>117</v>
      </c>
      <c r="B20" s="124">
        <v>680</v>
      </c>
      <c r="C20" s="124">
        <v>529</v>
      </c>
      <c r="D20" s="124">
        <v>0</v>
      </c>
      <c r="E20" s="124">
        <v>0</v>
      </c>
      <c r="F20" s="124">
        <v>0</v>
      </c>
      <c r="G20" s="124">
        <v>0</v>
      </c>
      <c r="H20" s="124">
        <v>0</v>
      </c>
      <c r="I20" s="124">
        <v>0</v>
      </c>
    </row>
    <row r="21" spans="1:17" x14ac:dyDescent="0.15">
      <c r="A21" s="11" t="s">
        <v>118</v>
      </c>
      <c r="B21" s="127">
        <v>0</v>
      </c>
      <c r="C21" s="127">
        <v>0</v>
      </c>
      <c r="D21" s="127">
        <v>0</v>
      </c>
      <c r="E21" s="127">
        <v>0</v>
      </c>
      <c r="F21" s="127">
        <v>0</v>
      </c>
      <c r="G21" s="127">
        <f>68787.95115-1074</f>
        <v>67713.951149999994</v>
      </c>
      <c r="H21" s="127">
        <v>69138</v>
      </c>
      <c r="I21" s="127">
        <v>70101.487930000003</v>
      </c>
    </row>
    <row r="22" spans="1:17" s="43" customFormat="1" ht="6" customHeight="1" x14ac:dyDescent="0.2">
      <c r="B22" s="44"/>
      <c r="C22" s="44"/>
      <c r="D22" s="44"/>
      <c r="E22" s="44"/>
      <c r="F22" s="44"/>
      <c r="G22" s="44"/>
      <c r="H22" s="44"/>
      <c r="I22" s="44"/>
    </row>
    <row r="23" spans="1:17" x14ac:dyDescent="0.15">
      <c r="A23" s="11" t="s">
        <v>119</v>
      </c>
      <c r="B23" s="128">
        <f>+B12+SUM(B14:B21)</f>
        <v>256911</v>
      </c>
      <c r="C23" s="128">
        <f t="shared" ref="C23:I23" si="1">+C12+SUM(C14:C21)</f>
        <v>241233</v>
      </c>
      <c r="D23" s="128">
        <f t="shared" si="1"/>
        <v>232348</v>
      </c>
      <c r="E23" s="128">
        <f t="shared" si="1"/>
        <v>223981</v>
      </c>
      <c r="F23" s="128">
        <f t="shared" si="1"/>
        <v>218684</v>
      </c>
      <c r="G23" s="128">
        <f t="shared" si="1"/>
        <v>306222.87060999998</v>
      </c>
      <c r="H23" s="128">
        <f t="shared" si="1"/>
        <v>293303.67385000002</v>
      </c>
      <c r="I23" s="128">
        <f t="shared" si="1"/>
        <v>331114.27358000004</v>
      </c>
      <c r="K23" s="58"/>
      <c r="L23" s="58"/>
      <c r="M23" s="58"/>
      <c r="N23" s="58"/>
      <c r="O23" s="58"/>
      <c r="P23" s="58"/>
      <c r="Q23" s="58"/>
    </row>
    <row r="24" spans="1:17" x14ac:dyDescent="0.15">
      <c r="A24" s="11"/>
      <c r="B24" s="129"/>
      <c r="C24" s="129"/>
      <c r="D24" s="129"/>
      <c r="E24" s="129"/>
      <c r="F24" s="129"/>
      <c r="G24" s="129"/>
      <c r="H24" s="129"/>
      <c r="I24" s="129"/>
    </row>
    <row r="25" spans="1:17" x14ac:dyDescent="0.15">
      <c r="A25" s="122" t="s">
        <v>120</v>
      </c>
      <c r="B25" s="129"/>
      <c r="C25" s="129"/>
      <c r="D25" s="129"/>
      <c r="E25" s="129"/>
      <c r="F25" s="129"/>
      <c r="G25" s="129"/>
      <c r="H25" s="129"/>
      <c r="I25" s="129"/>
    </row>
    <row r="26" spans="1:17" x14ac:dyDescent="0.15">
      <c r="A26" s="11" t="s">
        <v>121</v>
      </c>
      <c r="B26" s="129"/>
      <c r="C26" s="129"/>
      <c r="D26" s="129"/>
      <c r="E26" s="129"/>
      <c r="F26" s="129"/>
      <c r="G26" s="129"/>
      <c r="H26" s="129"/>
      <c r="I26" s="129"/>
    </row>
    <row r="27" spans="1:17" x14ac:dyDescent="0.15">
      <c r="A27" s="11" t="s">
        <v>122</v>
      </c>
      <c r="B27" s="123">
        <v>72846</v>
      </c>
      <c r="C27" s="123">
        <v>64625</v>
      </c>
      <c r="D27" s="123">
        <v>60659</v>
      </c>
      <c r="E27" s="123">
        <v>57410</v>
      </c>
      <c r="F27" s="123">
        <v>52104</v>
      </c>
      <c r="G27" s="123">
        <v>40690</v>
      </c>
      <c r="H27" s="123">
        <v>34057.88654</v>
      </c>
      <c r="I27" s="123">
        <v>42475.636899999998</v>
      </c>
    </row>
    <row r="28" spans="1:17" x14ac:dyDescent="0.15">
      <c r="A28" s="11" t="s">
        <v>123</v>
      </c>
      <c r="B28" s="124">
        <v>33255</v>
      </c>
      <c r="C28" s="124">
        <v>22419</v>
      </c>
      <c r="D28" s="124">
        <v>21197</v>
      </c>
      <c r="E28" s="124">
        <v>12041</v>
      </c>
      <c r="F28" s="124">
        <v>19039</v>
      </c>
      <c r="G28" s="124">
        <v>18714</v>
      </c>
      <c r="H28" s="124">
        <v>16764.325610000007</v>
      </c>
      <c r="I28" s="124">
        <v>20047.917709999998</v>
      </c>
    </row>
    <row r="29" spans="1:17" x14ac:dyDescent="0.15">
      <c r="A29" s="11" t="s">
        <v>124</v>
      </c>
      <c r="B29" s="124">
        <v>170453</v>
      </c>
      <c r="C29" s="124">
        <v>171780</v>
      </c>
      <c r="D29" s="124">
        <v>4739</v>
      </c>
      <c r="E29" s="124">
        <v>9374</v>
      </c>
      <c r="F29" s="124">
        <v>9374</v>
      </c>
      <c r="G29" s="124">
        <v>19347</v>
      </c>
      <c r="H29" s="124">
        <v>24347.423760000001</v>
      </c>
      <c r="I29" s="124">
        <v>44236.905279999999</v>
      </c>
    </row>
    <row r="30" spans="1:17" x14ac:dyDescent="0.15">
      <c r="A30" s="11" t="s">
        <v>125</v>
      </c>
      <c r="B30" s="130">
        <v>0</v>
      </c>
      <c r="C30" s="130">
        <v>0</v>
      </c>
      <c r="D30" s="130">
        <v>0</v>
      </c>
      <c r="E30" s="130">
        <v>0</v>
      </c>
      <c r="F30" s="130">
        <v>0</v>
      </c>
      <c r="G30" s="130">
        <v>62523</v>
      </c>
      <c r="H30" s="130">
        <v>56303.377860000001</v>
      </c>
      <c r="I30" s="130">
        <v>47141.440190000001</v>
      </c>
    </row>
    <row r="31" spans="1:17" x14ac:dyDescent="0.15">
      <c r="A31" s="11" t="s">
        <v>126</v>
      </c>
      <c r="B31" s="131">
        <f t="shared" ref="B31:I31" si="2">SUM(B27:B30)</f>
        <v>276554</v>
      </c>
      <c r="C31" s="131">
        <f t="shared" si="2"/>
        <v>258824</v>
      </c>
      <c r="D31" s="131">
        <f t="shared" si="2"/>
        <v>86595</v>
      </c>
      <c r="E31" s="131">
        <f t="shared" si="2"/>
        <v>78825</v>
      </c>
      <c r="F31" s="131">
        <f t="shared" si="2"/>
        <v>80517</v>
      </c>
      <c r="G31" s="131">
        <f t="shared" si="2"/>
        <v>141274</v>
      </c>
      <c r="H31" s="131">
        <f t="shared" si="2"/>
        <v>131473.01377000002</v>
      </c>
      <c r="I31" s="131">
        <f t="shared" si="2"/>
        <v>153901.90007999999</v>
      </c>
    </row>
    <row r="32" spans="1:17" s="43" customFormat="1" ht="6" customHeight="1" x14ac:dyDescent="0.2">
      <c r="B32" s="44"/>
      <c r="C32" s="44"/>
      <c r="D32" s="44"/>
      <c r="E32" s="44"/>
      <c r="F32" s="44"/>
      <c r="G32" s="44"/>
      <c r="H32" s="44"/>
      <c r="I32" s="44"/>
    </row>
    <row r="33" spans="1:9" x14ac:dyDescent="0.15">
      <c r="A33" s="11" t="s">
        <v>127</v>
      </c>
      <c r="B33" s="123">
        <v>0</v>
      </c>
      <c r="C33" s="123">
        <v>0</v>
      </c>
      <c r="D33" s="123">
        <v>168226</v>
      </c>
      <c r="E33" s="123">
        <v>169411</v>
      </c>
      <c r="F33" s="123">
        <v>170595</v>
      </c>
      <c r="G33" s="123">
        <v>226417</v>
      </c>
      <c r="H33" s="123">
        <v>228469.24258000002</v>
      </c>
      <c r="I33" s="123">
        <v>229432.28791999997</v>
      </c>
    </row>
    <row r="34" spans="1:9" x14ac:dyDescent="0.15">
      <c r="A34" s="11" t="s">
        <v>128</v>
      </c>
      <c r="B34" s="124">
        <v>8758</v>
      </c>
      <c r="C34" s="124">
        <v>9368</v>
      </c>
      <c r="D34" s="124">
        <v>9051</v>
      </c>
      <c r="E34" s="124">
        <v>16497</v>
      </c>
      <c r="F34" s="124">
        <v>15801</v>
      </c>
      <c r="G34" s="124">
        <v>12934.74108</v>
      </c>
      <c r="H34" s="124">
        <v>11820.89041</v>
      </c>
      <c r="I34" s="124">
        <v>13208.4308</v>
      </c>
    </row>
    <row r="35" spans="1:9" x14ac:dyDescent="0.15">
      <c r="A35" s="11" t="s">
        <v>125</v>
      </c>
      <c r="B35" s="125">
        <v>0</v>
      </c>
      <c r="C35" s="125">
        <v>0</v>
      </c>
      <c r="D35" s="125">
        <v>0</v>
      </c>
      <c r="E35" s="125">
        <v>0</v>
      </c>
      <c r="F35" s="125">
        <v>0</v>
      </c>
      <c r="G35" s="125">
        <v>0</v>
      </c>
      <c r="H35" s="125">
        <v>0</v>
      </c>
      <c r="I35" s="125">
        <v>0</v>
      </c>
    </row>
    <row r="36" spans="1:9" x14ac:dyDescent="0.15">
      <c r="A36" s="11" t="s">
        <v>129</v>
      </c>
      <c r="B36" s="128">
        <f t="shared" ref="B36:I36" si="3">B31+B33+B34+B35</f>
        <v>285312</v>
      </c>
      <c r="C36" s="128">
        <f t="shared" si="3"/>
        <v>268192</v>
      </c>
      <c r="D36" s="128">
        <f t="shared" si="3"/>
        <v>263872</v>
      </c>
      <c r="E36" s="128">
        <f t="shared" si="3"/>
        <v>264733</v>
      </c>
      <c r="F36" s="128">
        <f t="shared" si="3"/>
        <v>266913</v>
      </c>
      <c r="G36" s="128">
        <f t="shared" si="3"/>
        <v>380625.74108000001</v>
      </c>
      <c r="H36" s="128">
        <f t="shared" si="3"/>
        <v>371763.14676000003</v>
      </c>
      <c r="I36" s="128">
        <f t="shared" si="3"/>
        <v>396542.61879999994</v>
      </c>
    </row>
    <row r="37" spans="1:9" s="43" customFormat="1" ht="6" customHeight="1" x14ac:dyDescent="0.2">
      <c r="B37" s="44"/>
      <c r="C37" s="44"/>
      <c r="D37" s="44"/>
      <c r="E37" s="44"/>
      <c r="F37" s="44"/>
      <c r="G37" s="44"/>
      <c r="H37" s="44"/>
      <c r="I37" s="44"/>
    </row>
    <row r="38" spans="1:9" x14ac:dyDescent="0.15">
      <c r="A38" s="11" t="s">
        <v>130</v>
      </c>
      <c r="B38" s="12"/>
      <c r="C38" s="12"/>
      <c r="D38" s="12"/>
      <c r="E38" s="12"/>
      <c r="F38" s="12"/>
      <c r="G38" s="12"/>
      <c r="H38" s="12"/>
      <c r="I38" s="12"/>
    </row>
    <row r="39" spans="1:9" x14ac:dyDescent="0.15">
      <c r="A39" s="11" t="s">
        <v>131</v>
      </c>
      <c r="B39" s="12"/>
      <c r="C39" s="12"/>
      <c r="D39" s="12"/>
      <c r="E39" s="12"/>
      <c r="F39" s="12"/>
      <c r="G39" s="12"/>
      <c r="H39" s="12"/>
      <c r="I39" s="12"/>
    </row>
    <row r="40" spans="1:9" x14ac:dyDescent="0.15">
      <c r="A40" s="11" t="s">
        <v>132</v>
      </c>
      <c r="B40" s="124">
        <v>-28829</v>
      </c>
      <c r="C40" s="124">
        <v>-27182</v>
      </c>
      <c r="D40" s="124">
        <v>-31646</v>
      </c>
      <c r="E40" s="124">
        <v>-40850</v>
      </c>
      <c r="F40" s="124">
        <v>-47886</v>
      </c>
      <c r="G40" s="124">
        <v>-74077.56269999998</v>
      </c>
      <c r="H40" s="124">
        <v>-78017.303149999992</v>
      </c>
      <c r="I40" s="124">
        <v>-64753.020140000001</v>
      </c>
    </row>
    <row r="41" spans="1:9" x14ac:dyDescent="0.15">
      <c r="A41" s="11" t="s">
        <v>133</v>
      </c>
      <c r="B41" s="124">
        <v>428</v>
      </c>
      <c r="C41" s="124">
        <v>223</v>
      </c>
      <c r="D41" s="124">
        <v>122</v>
      </c>
      <c r="E41" s="124">
        <v>98</v>
      </c>
      <c r="F41" s="124">
        <v>-343</v>
      </c>
      <c r="G41" s="124">
        <v>-325</v>
      </c>
      <c r="H41" s="124">
        <v>-442.54053999999911</v>
      </c>
      <c r="I41" s="124">
        <v>-675</v>
      </c>
    </row>
    <row r="42" spans="1:9" x14ac:dyDescent="0.15">
      <c r="A42" s="11" t="s">
        <v>134</v>
      </c>
      <c r="B42" s="131">
        <f t="shared" ref="B42" si="4">SUM(B40:B41)</f>
        <v>-28401</v>
      </c>
      <c r="C42" s="131">
        <f t="shared" ref="C42:I42" si="5">SUM(C40:C41)</f>
        <v>-26959</v>
      </c>
      <c r="D42" s="131">
        <f t="shared" si="5"/>
        <v>-31524</v>
      </c>
      <c r="E42" s="131">
        <f t="shared" si="5"/>
        <v>-40752</v>
      </c>
      <c r="F42" s="131">
        <f t="shared" si="5"/>
        <v>-48229</v>
      </c>
      <c r="G42" s="131">
        <f t="shared" si="5"/>
        <v>-74402.56269999998</v>
      </c>
      <c r="H42" s="131">
        <f t="shared" si="5"/>
        <v>-78459.843689999994</v>
      </c>
      <c r="I42" s="131">
        <f t="shared" si="5"/>
        <v>-65428.020140000001</v>
      </c>
    </row>
    <row r="43" spans="1:9" s="43" customFormat="1" ht="6" customHeight="1" x14ac:dyDescent="0.2">
      <c r="B43" s="44"/>
      <c r="C43" s="44"/>
      <c r="D43" s="44"/>
      <c r="E43" s="44"/>
      <c r="F43" s="44"/>
      <c r="G43" s="44"/>
      <c r="H43" s="44"/>
      <c r="I43" s="44"/>
    </row>
    <row r="44" spans="1:9" ht="15" thickBot="1" x14ac:dyDescent="0.2">
      <c r="A44" s="11" t="s">
        <v>135</v>
      </c>
      <c r="B44" s="132">
        <f t="shared" ref="B44:I44" si="6">B36+B42</f>
        <v>256911</v>
      </c>
      <c r="C44" s="132">
        <f t="shared" si="6"/>
        <v>241233</v>
      </c>
      <c r="D44" s="132">
        <f t="shared" si="6"/>
        <v>232348</v>
      </c>
      <c r="E44" s="132">
        <f t="shared" si="6"/>
        <v>223981</v>
      </c>
      <c r="F44" s="132">
        <f t="shared" si="6"/>
        <v>218684</v>
      </c>
      <c r="G44" s="132">
        <f t="shared" si="6"/>
        <v>306223.17838000006</v>
      </c>
      <c r="H44" s="132">
        <f t="shared" si="6"/>
        <v>293303.30307000002</v>
      </c>
      <c r="I44" s="132">
        <f t="shared" si="6"/>
        <v>331114.59865999996</v>
      </c>
    </row>
    <row r="45" spans="1:9" ht="15" thickTop="1" x14ac:dyDescent="0.15"/>
  </sheetData>
  <pageMargins left="0.7" right="0.7" top="0.75" bottom="0.75" header="0.3" footer="0.3"/>
  <pageSetup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1C381-48A0-449A-B410-034DF5AAF73F}">
  <sheetPr>
    <pageSetUpPr fitToPage="1"/>
  </sheetPr>
  <dimension ref="A2:P37"/>
  <sheetViews>
    <sheetView showGridLines="0" zoomScale="90" zoomScaleNormal="90" workbookViewId="0">
      <selection activeCell="A5" sqref="A5"/>
    </sheetView>
  </sheetViews>
  <sheetFormatPr baseColWidth="10" defaultColWidth="9.1640625" defaultRowHeight="14" x14ac:dyDescent="0.15"/>
  <cols>
    <col min="1" max="1" width="72.33203125" style="1" customWidth="1"/>
    <col min="2" max="9" width="12.6640625" style="1" customWidth="1"/>
    <col min="10" max="10" width="6.6640625" style="1" customWidth="1"/>
    <col min="11" max="16" width="12.6640625" style="1" customWidth="1"/>
    <col min="17" max="16384" width="9.1640625" style="1"/>
  </cols>
  <sheetData>
    <row r="2" spans="1:16" x14ac:dyDescent="0.15">
      <c r="A2" s="2" t="s">
        <v>50</v>
      </c>
      <c r="B2" s="2"/>
      <c r="C2" s="3"/>
      <c r="D2" s="133"/>
      <c r="E2" s="133"/>
    </row>
    <row r="3" spans="1:16" x14ac:dyDescent="0.15">
      <c r="A3" s="5" t="s">
        <v>136</v>
      </c>
      <c r="B3" s="5"/>
      <c r="C3" s="4"/>
      <c r="D3" s="133"/>
      <c r="E3" s="133"/>
    </row>
    <row r="4" spans="1:16" x14ac:dyDescent="0.15">
      <c r="A4" s="6" t="s">
        <v>71</v>
      </c>
      <c r="B4" s="7" t="s">
        <v>0</v>
      </c>
      <c r="C4" s="7" t="s">
        <v>0</v>
      </c>
      <c r="D4" s="7" t="s">
        <v>0</v>
      </c>
      <c r="E4" s="7" t="s">
        <v>0</v>
      </c>
      <c r="F4" s="7" t="s">
        <v>0</v>
      </c>
      <c r="G4" s="7" t="s">
        <v>0</v>
      </c>
      <c r="H4" s="7" t="s">
        <v>0</v>
      </c>
      <c r="I4" s="7" t="s">
        <v>0</v>
      </c>
      <c r="J4" s="4"/>
      <c r="K4" s="7" t="s">
        <v>1</v>
      </c>
      <c r="L4" s="7" t="s">
        <v>1</v>
      </c>
      <c r="M4" s="7" t="s">
        <v>1</v>
      </c>
      <c r="N4" s="7" t="s">
        <v>1</v>
      </c>
      <c r="O4" s="7" t="s">
        <v>1</v>
      </c>
      <c r="P4" s="7" t="s">
        <v>1</v>
      </c>
    </row>
    <row r="5" spans="1:16" x14ac:dyDescent="0.15">
      <c r="A5" s="23"/>
      <c r="B5" s="9">
        <v>44561</v>
      </c>
      <c r="C5" s="9">
        <v>44469</v>
      </c>
      <c r="D5" s="9">
        <v>44377</v>
      </c>
      <c r="E5" s="9">
        <v>44286</v>
      </c>
      <c r="F5" s="9">
        <v>44196</v>
      </c>
      <c r="G5" s="9">
        <v>44104</v>
      </c>
      <c r="H5" s="9">
        <v>44012</v>
      </c>
      <c r="I5" s="9">
        <v>43921</v>
      </c>
      <c r="J5" s="4"/>
      <c r="K5" s="9">
        <v>44561</v>
      </c>
      <c r="L5" s="9">
        <v>44469</v>
      </c>
      <c r="M5" s="9">
        <v>44377</v>
      </c>
      <c r="N5" s="9">
        <v>44196</v>
      </c>
      <c r="O5" s="9">
        <v>44104</v>
      </c>
      <c r="P5" s="9">
        <v>44012</v>
      </c>
    </row>
    <row r="6" spans="1:16" x14ac:dyDescent="0.1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10"/>
      <c r="O6" s="10"/>
      <c r="P6" s="23"/>
    </row>
    <row r="7" spans="1:16" x14ac:dyDescent="0.15">
      <c r="A7" s="134" t="s">
        <v>137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5"/>
      <c r="O7" s="25"/>
      <c r="P7" s="25"/>
    </row>
    <row r="8" spans="1:16" x14ac:dyDescent="0.15">
      <c r="A8" s="134" t="s">
        <v>138</v>
      </c>
      <c r="B8" s="135">
        <v>21336</v>
      </c>
      <c r="C8" s="135">
        <v>12056</v>
      </c>
      <c r="D8" s="135">
        <v>17185</v>
      </c>
      <c r="E8" s="135">
        <v>10128</v>
      </c>
      <c r="F8" s="135">
        <v>15714</v>
      </c>
      <c r="G8" s="135">
        <v>12971</v>
      </c>
      <c r="H8" s="135">
        <v>9122</v>
      </c>
      <c r="I8" s="135">
        <v>14600</v>
      </c>
      <c r="J8" s="24"/>
      <c r="K8" s="135">
        <f>+SUM(B8:E8)</f>
        <v>60705</v>
      </c>
      <c r="L8" s="135">
        <f>+SUM(C8:E8)</f>
        <v>39369</v>
      </c>
      <c r="M8" s="135">
        <f>+SUM(D8:E8)</f>
        <v>27313</v>
      </c>
      <c r="N8" s="135">
        <f>+SUM(F8:I8)</f>
        <v>52407</v>
      </c>
      <c r="O8" s="135">
        <f>+SUM(G8:I8)</f>
        <v>36693</v>
      </c>
      <c r="P8" s="135">
        <v>23722</v>
      </c>
    </row>
    <row r="9" spans="1:16" x14ac:dyDescent="0.15">
      <c r="A9" s="134" t="s">
        <v>139</v>
      </c>
      <c r="B9" s="136">
        <v>0</v>
      </c>
      <c r="C9" s="137">
        <v>0</v>
      </c>
      <c r="D9" s="137">
        <v>0</v>
      </c>
      <c r="E9" s="136">
        <v>0</v>
      </c>
      <c r="F9" s="137">
        <v>-1917</v>
      </c>
      <c r="G9" s="137">
        <v>1979</v>
      </c>
      <c r="H9" s="137">
        <v>-390</v>
      </c>
      <c r="I9" s="136">
        <v>-5532</v>
      </c>
      <c r="J9" s="24"/>
      <c r="K9" s="135">
        <f>+SUM(B9:E9)</f>
        <v>0</v>
      </c>
      <c r="L9" s="135">
        <f>+SUM(C9:E9)</f>
        <v>0</v>
      </c>
      <c r="M9" s="136">
        <f>+SUM(D9:E9)</f>
        <v>0</v>
      </c>
      <c r="N9" s="135">
        <f>+SUM(F9:I9)</f>
        <v>-5860</v>
      </c>
      <c r="O9" s="135">
        <f>+SUM(G9:I9)</f>
        <v>-3943</v>
      </c>
      <c r="P9" s="136">
        <v>-5922</v>
      </c>
    </row>
    <row r="10" spans="1:16" x14ac:dyDescent="0.15">
      <c r="A10" s="134" t="s">
        <v>140</v>
      </c>
      <c r="B10" s="138">
        <f>+SUM(B8:B9)</f>
        <v>21336</v>
      </c>
      <c r="C10" s="138">
        <f>+SUM(C8:C9)</f>
        <v>12056</v>
      </c>
      <c r="D10" s="138">
        <f t="shared" ref="D10:I10" si="0">+SUM(D8:D9)</f>
        <v>17185</v>
      </c>
      <c r="E10" s="138">
        <f t="shared" si="0"/>
        <v>10128</v>
      </c>
      <c r="F10" s="138">
        <f t="shared" si="0"/>
        <v>13797</v>
      </c>
      <c r="G10" s="138">
        <f t="shared" si="0"/>
        <v>14950</v>
      </c>
      <c r="H10" s="138">
        <f t="shared" si="0"/>
        <v>8732</v>
      </c>
      <c r="I10" s="138">
        <f t="shared" si="0"/>
        <v>9068</v>
      </c>
      <c r="J10" s="24"/>
      <c r="K10" s="138">
        <f t="shared" ref="K10:P10" si="1">K8+K9</f>
        <v>60705</v>
      </c>
      <c r="L10" s="138">
        <f t="shared" si="1"/>
        <v>39369</v>
      </c>
      <c r="M10" s="138">
        <f t="shared" si="1"/>
        <v>27313</v>
      </c>
      <c r="N10" s="138">
        <f t="shared" si="1"/>
        <v>46547</v>
      </c>
      <c r="O10" s="138">
        <f t="shared" si="1"/>
        <v>32750</v>
      </c>
      <c r="P10" s="138">
        <f t="shared" si="1"/>
        <v>17800</v>
      </c>
    </row>
    <row r="11" spans="1:16" s="43" customFormat="1" ht="6" customHeight="1" x14ac:dyDescent="0.2">
      <c r="B11" s="44"/>
      <c r="C11" s="44"/>
    </row>
    <row r="12" spans="1:16" x14ac:dyDescent="0.15">
      <c r="A12" s="134" t="s">
        <v>141</v>
      </c>
      <c r="B12" s="139"/>
      <c r="C12" s="140"/>
      <c r="D12" s="140"/>
      <c r="E12" s="141"/>
      <c r="F12" s="140"/>
      <c r="G12" s="140"/>
      <c r="H12" s="140"/>
      <c r="I12" s="141"/>
      <c r="J12" s="24"/>
      <c r="K12" s="140"/>
      <c r="L12" s="140"/>
      <c r="M12" s="140"/>
      <c r="N12" s="139"/>
      <c r="O12" s="139"/>
      <c r="P12" s="139"/>
    </row>
    <row r="13" spans="1:16" x14ac:dyDescent="0.15">
      <c r="A13" s="134" t="s">
        <v>142</v>
      </c>
      <c r="B13" s="135">
        <v>-49</v>
      </c>
      <c r="C13" s="141">
        <v>0</v>
      </c>
      <c r="D13" s="141"/>
      <c r="E13" s="141"/>
      <c r="F13" s="141">
        <v>-11</v>
      </c>
      <c r="G13" s="141">
        <v>-8</v>
      </c>
      <c r="H13" s="141"/>
      <c r="I13" s="141"/>
      <c r="J13" s="24"/>
      <c r="K13" s="135">
        <f t="shared" ref="K13:K14" si="2">+SUM(B13:E13)</f>
        <v>-49</v>
      </c>
      <c r="L13" s="135">
        <f>+SUM(C13:E13)</f>
        <v>0</v>
      </c>
      <c r="M13" s="135">
        <f t="shared" ref="M13:M15" si="3">+SUM(D13:E13)</f>
        <v>0</v>
      </c>
      <c r="N13" s="135">
        <f t="shared" ref="N13:N15" si="4">+SUM(F13:I13)</f>
        <v>-19</v>
      </c>
      <c r="O13" s="135">
        <f t="shared" ref="O13:O15" si="5">+SUM(G13:I13)</f>
        <v>-8</v>
      </c>
      <c r="P13" s="135">
        <v>0</v>
      </c>
    </row>
    <row r="14" spans="1:16" x14ac:dyDescent="0.15">
      <c r="A14" s="134" t="s">
        <v>143</v>
      </c>
      <c r="B14" s="135">
        <v>0</v>
      </c>
      <c r="C14" s="141">
        <v>0</v>
      </c>
      <c r="D14" s="141"/>
      <c r="E14" s="141"/>
      <c r="F14" s="141">
        <v>74544</v>
      </c>
      <c r="G14" s="141">
        <v>0</v>
      </c>
      <c r="H14" s="141"/>
      <c r="I14" s="141"/>
      <c r="J14" s="24"/>
      <c r="K14" s="135">
        <f t="shared" si="2"/>
        <v>0</v>
      </c>
      <c r="L14" s="135">
        <f>+SUM(C14:E14)</f>
        <v>0</v>
      </c>
      <c r="M14" s="135">
        <f t="shared" si="3"/>
        <v>0</v>
      </c>
      <c r="N14" s="135">
        <f t="shared" si="4"/>
        <v>74544</v>
      </c>
      <c r="O14" s="135">
        <f t="shared" si="5"/>
        <v>0</v>
      </c>
      <c r="P14" s="135"/>
    </row>
    <row r="15" spans="1:16" x14ac:dyDescent="0.15">
      <c r="A15" s="134" t="s">
        <v>144</v>
      </c>
      <c r="B15" s="136">
        <v>-1585</v>
      </c>
      <c r="C15" s="137">
        <v>-1668</v>
      </c>
      <c r="D15" s="137">
        <v>-1793</v>
      </c>
      <c r="E15" s="137">
        <v>-1440</v>
      </c>
      <c r="F15" s="137">
        <v>-617</v>
      </c>
      <c r="G15" s="137">
        <v>-1632</v>
      </c>
      <c r="H15" s="137">
        <v>-1970</v>
      </c>
      <c r="I15" s="137">
        <v>-1893</v>
      </c>
      <c r="J15" s="24"/>
      <c r="K15" s="136">
        <f>+SUM(B15:E15)</f>
        <v>-6486</v>
      </c>
      <c r="L15" s="136">
        <f>+SUM(C15:E15)</f>
        <v>-4901</v>
      </c>
      <c r="M15" s="136">
        <f t="shared" si="3"/>
        <v>-3233</v>
      </c>
      <c r="N15" s="136">
        <f t="shared" si="4"/>
        <v>-6112</v>
      </c>
      <c r="O15" s="136">
        <f t="shared" si="5"/>
        <v>-5495</v>
      </c>
      <c r="P15" s="136">
        <v>-3863</v>
      </c>
    </row>
    <row r="16" spans="1:16" x14ac:dyDescent="0.15">
      <c r="A16" s="134" t="s">
        <v>145</v>
      </c>
      <c r="B16" s="135">
        <f>+SUM(B13:B15)</f>
        <v>-1634</v>
      </c>
      <c r="C16" s="135">
        <f>+SUM(C13:C15)</f>
        <v>-1668</v>
      </c>
      <c r="D16" s="135">
        <f t="shared" ref="D16:I16" si="6">+SUM(D13:D15)</f>
        <v>-1793</v>
      </c>
      <c r="E16" s="135">
        <f t="shared" si="6"/>
        <v>-1440</v>
      </c>
      <c r="F16" s="135">
        <f t="shared" si="6"/>
        <v>73916</v>
      </c>
      <c r="G16" s="135">
        <f t="shared" si="6"/>
        <v>-1640</v>
      </c>
      <c r="H16" s="135">
        <f t="shared" si="6"/>
        <v>-1970</v>
      </c>
      <c r="I16" s="135">
        <f t="shared" si="6"/>
        <v>-1893</v>
      </c>
      <c r="J16" s="24"/>
      <c r="K16" s="135">
        <f t="shared" ref="K16:P16" si="7">SUM(K13:K15)</f>
        <v>-6535</v>
      </c>
      <c r="L16" s="135">
        <f t="shared" si="7"/>
        <v>-4901</v>
      </c>
      <c r="M16" s="135">
        <f t="shared" si="7"/>
        <v>-3233</v>
      </c>
      <c r="N16" s="135">
        <f t="shared" si="7"/>
        <v>68413</v>
      </c>
      <c r="O16" s="135">
        <f t="shared" si="7"/>
        <v>-5503</v>
      </c>
      <c r="P16" s="135">
        <f t="shared" si="7"/>
        <v>-3863</v>
      </c>
    </row>
    <row r="17" spans="1:16" x14ac:dyDescent="0.15">
      <c r="A17" s="134" t="s">
        <v>146</v>
      </c>
      <c r="B17" s="136">
        <v>0</v>
      </c>
      <c r="C17" s="137">
        <v>0</v>
      </c>
      <c r="D17" s="137">
        <v>0</v>
      </c>
      <c r="E17" s="136">
        <v>0</v>
      </c>
      <c r="F17" s="137">
        <v>-142</v>
      </c>
      <c r="G17" s="137">
        <v>-79</v>
      </c>
      <c r="H17" s="137">
        <v>144</v>
      </c>
      <c r="I17" s="136">
        <v>-170</v>
      </c>
      <c r="J17" s="24"/>
      <c r="K17" s="135">
        <f>+SUM(B17:E17)</f>
        <v>0</v>
      </c>
      <c r="L17" s="135">
        <f>+SUM(C17:E17)</f>
        <v>0</v>
      </c>
      <c r="M17" s="135">
        <f t="shared" ref="M17" si="8">+SUM(D17:E17)</f>
        <v>0</v>
      </c>
      <c r="N17" s="135">
        <f>+SUM(F17:I17)</f>
        <v>-247</v>
      </c>
      <c r="O17" s="135">
        <f>+SUM(G17:I17)</f>
        <v>-105</v>
      </c>
      <c r="P17" s="136">
        <v>-26</v>
      </c>
    </row>
    <row r="18" spans="1:16" x14ac:dyDescent="0.15">
      <c r="A18" s="134" t="s">
        <v>147</v>
      </c>
      <c r="B18" s="138">
        <f>+B16+B17</f>
        <v>-1634</v>
      </c>
      <c r="C18" s="138">
        <f>+C16+C17</f>
        <v>-1668</v>
      </c>
      <c r="D18" s="138">
        <f t="shared" ref="D18:I18" si="9">+D16+D17</f>
        <v>-1793</v>
      </c>
      <c r="E18" s="138">
        <f t="shared" si="9"/>
        <v>-1440</v>
      </c>
      <c r="F18" s="138">
        <f t="shared" si="9"/>
        <v>73774</v>
      </c>
      <c r="G18" s="138">
        <f t="shared" si="9"/>
        <v>-1719</v>
      </c>
      <c r="H18" s="138">
        <f t="shared" si="9"/>
        <v>-1826</v>
      </c>
      <c r="I18" s="138">
        <f t="shared" si="9"/>
        <v>-2063</v>
      </c>
      <c r="J18" s="24"/>
      <c r="K18" s="138">
        <f t="shared" ref="K18:O18" si="10">+K16+K17</f>
        <v>-6535</v>
      </c>
      <c r="L18" s="138">
        <f t="shared" si="10"/>
        <v>-4901</v>
      </c>
      <c r="M18" s="138">
        <f t="shared" si="10"/>
        <v>-3233</v>
      </c>
      <c r="N18" s="138">
        <f t="shared" si="10"/>
        <v>68166</v>
      </c>
      <c r="O18" s="138">
        <f t="shared" si="10"/>
        <v>-5608</v>
      </c>
      <c r="P18" s="138">
        <f>P16+P17</f>
        <v>-3889</v>
      </c>
    </row>
    <row r="19" spans="1:16" s="43" customFormat="1" ht="6" customHeight="1" x14ac:dyDescent="0.2">
      <c r="B19" s="44"/>
      <c r="C19" s="44"/>
    </row>
    <row r="20" spans="1:16" x14ac:dyDescent="0.15">
      <c r="A20" s="134" t="s">
        <v>148</v>
      </c>
      <c r="B20" s="139"/>
      <c r="C20" s="140"/>
      <c r="D20" s="140"/>
      <c r="E20" s="141"/>
      <c r="F20" s="140"/>
      <c r="G20" s="140"/>
      <c r="H20" s="140"/>
      <c r="I20" s="141"/>
      <c r="J20" s="24"/>
      <c r="K20" s="140"/>
      <c r="L20" s="140"/>
      <c r="M20" s="140"/>
      <c r="N20" s="139"/>
      <c r="O20" s="139"/>
      <c r="P20" s="139"/>
    </row>
    <row r="21" spans="1:16" x14ac:dyDescent="0.15">
      <c r="A21" s="134" t="s">
        <v>149</v>
      </c>
      <c r="B21" s="135">
        <v>0</v>
      </c>
      <c r="C21" s="141">
        <v>0</v>
      </c>
      <c r="D21" s="141">
        <v>0</v>
      </c>
      <c r="E21" s="141">
        <v>0</v>
      </c>
      <c r="F21" s="141">
        <v>0</v>
      </c>
      <c r="G21" s="141">
        <v>0</v>
      </c>
      <c r="H21" s="141">
        <v>0</v>
      </c>
      <c r="I21" s="141">
        <v>20000</v>
      </c>
      <c r="J21" s="24"/>
      <c r="K21" s="135">
        <f t="shared" ref="K21:K31" si="11">+SUM(B21:E21)</f>
        <v>0</v>
      </c>
      <c r="L21" s="135">
        <f t="shared" ref="L21:L31" si="12">+SUM(C21:E21)</f>
        <v>0</v>
      </c>
      <c r="M21" s="135">
        <f t="shared" ref="M21:M31" si="13">+SUM(D21:E21)</f>
        <v>0</v>
      </c>
      <c r="N21" s="135">
        <f t="shared" ref="N21:N29" si="14">+SUM(F21:I21)</f>
        <v>20000</v>
      </c>
      <c r="O21" s="135">
        <f t="shared" ref="O21:O31" si="15">+SUM(G21:I21)</f>
        <v>20000</v>
      </c>
      <c r="P21" s="135">
        <v>20000</v>
      </c>
    </row>
    <row r="22" spans="1:16" x14ac:dyDescent="0.15">
      <c r="A22" s="134" t="s">
        <v>150</v>
      </c>
      <c r="B22" s="135">
        <v>0</v>
      </c>
      <c r="C22" s="141">
        <v>0</v>
      </c>
      <c r="D22" s="141"/>
      <c r="E22" s="141"/>
      <c r="F22" s="141">
        <v>-34862</v>
      </c>
      <c r="G22" s="141">
        <v>0</v>
      </c>
      <c r="H22" s="141"/>
      <c r="I22" s="141"/>
      <c r="J22" s="24"/>
      <c r="K22" s="135">
        <f t="shared" si="11"/>
        <v>0</v>
      </c>
      <c r="L22" s="135">
        <f t="shared" si="12"/>
        <v>0</v>
      </c>
      <c r="M22" s="135">
        <f t="shared" si="13"/>
        <v>0</v>
      </c>
      <c r="N22" s="135">
        <f t="shared" si="14"/>
        <v>-34862</v>
      </c>
      <c r="O22" s="135">
        <f t="shared" si="15"/>
        <v>0</v>
      </c>
      <c r="P22" s="135"/>
    </row>
    <row r="23" spans="1:16" x14ac:dyDescent="0.15">
      <c r="A23" s="134" t="s">
        <v>151</v>
      </c>
      <c r="B23" s="135">
        <v>-1750</v>
      </c>
      <c r="C23" s="141">
        <v>-1750</v>
      </c>
      <c r="D23" s="141">
        <v>-6386</v>
      </c>
      <c r="E23" s="141">
        <v>-1750</v>
      </c>
      <c r="F23" s="141">
        <v>-32231</v>
      </c>
      <c r="G23" s="141">
        <v>-7715</v>
      </c>
      <c r="H23" s="141">
        <v>-21727</v>
      </c>
      <c r="I23" s="141">
        <v>-1750</v>
      </c>
      <c r="J23" s="24"/>
      <c r="K23" s="135">
        <f t="shared" si="11"/>
        <v>-11636</v>
      </c>
      <c r="L23" s="135">
        <f t="shared" si="12"/>
        <v>-9886</v>
      </c>
      <c r="M23" s="135">
        <f t="shared" si="13"/>
        <v>-8136</v>
      </c>
      <c r="N23" s="135">
        <f t="shared" si="14"/>
        <v>-63423</v>
      </c>
      <c r="O23" s="135">
        <f t="shared" si="15"/>
        <v>-31192</v>
      </c>
      <c r="P23" s="135">
        <v>-23477</v>
      </c>
    </row>
    <row r="24" spans="1:16" x14ac:dyDescent="0.15">
      <c r="A24" s="134" t="s">
        <v>235</v>
      </c>
      <c r="B24" s="135">
        <v>-382</v>
      </c>
      <c r="C24" s="141">
        <v>0</v>
      </c>
      <c r="D24" s="141">
        <v>0</v>
      </c>
      <c r="E24" s="141">
        <v>0</v>
      </c>
      <c r="F24" s="141">
        <v>0</v>
      </c>
      <c r="G24" s="141">
        <v>0</v>
      </c>
      <c r="H24" s="141">
        <v>0</v>
      </c>
      <c r="I24" s="141">
        <v>0</v>
      </c>
      <c r="J24" s="24"/>
      <c r="K24" s="135">
        <f t="shared" ref="K24" si="16">+SUM(B24:E24)</f>
        <v>-382</v>
      </c>
      <c r="L24" s="135">
        <f t="shared" ref="L24" si="17">+SUM(C24:E24)</f>
        <v>0</v>
      </c>
      <c r="M24" s="135">
        <f t="shared" ref="M24" si="18">+SUM(D24:E24)</f>
        <v>0</v>
      </c>
      <c r="N24" s="135">
        <f t="shared" ref="N24" si="19">+SUM(F24:I24)</f>
        <v>0</v>
      </c>
      <c r="O24" s="135">
        <f t="shared" ref="O24" si="20">+SUM(G24:I24)</f>
        <v>0</v>
      </c>
      <c r="P24" s="135">
        <v>0</v>
      </c>
    </row>
    <row r="25" spans="1:16" x14ac:dyDescent="0.15">
      <c r="A25" s="134" t="s">
        <v>152</v>
      </c>
      <c r="B25" s="135">
        <v>-32</v>
      </c>
      <c r="C25" s="141">
        <v>109</v>
      </c>
      <c r="D25" s="141">
        <v>3</v>
      </c>
      <c r="E25" s="141">
        <v>147</v>
      </c>
      <c r="F25" s="141">
        <v>206</v>
      </c>
      <c r="G25" s="141">
        <v>551</v>
      </c>
      <c r="H25" s="141">
        <v>747</v>
      </c>
      <c r="I25" s="141">
        <v>751</v>
      </c>
      <c r="J25" s="24"/>
      <c r="K25" s="135">
        <f t="shared" si="11"/>
        <v>227</v>
      </c>
      <c r="L25" s="135">
        <f t="shared" si="12"/>
        <v>259</v>
      </c>
      <c r="M25" s="135">
        <f t="shared" si="13"/>
        <v>150</v>
      </c>
      <c r="N25" s="135">
        <f t="shared" si="14"/>
        <v>2255</v>
      </c>
      <c r="O25" s="135">
        <f t="shared" si="15"/>
        <v>2049</v>
      </c>
      <c r="P25" s="135">
        <v>1498</v>
      </c>
    </row>
    <row r="26" spans="1:16" x14ac:dyDescent="0.15">
      <c r="A26" s="134" t="s">
        <v>153</v>
      </c>
      <c r="B26" s="135">
        <v>0</v>
      </c>
      <c r="C26" s="141">
        <v>0</v>
      </c>
      <c r="D26" s="141">
        <v>-1715</v>
      </c>
      <c r="E26" s="135">
        <v>-5000</v>
      </c>
      <c r="F26" s="141">
        <v>0</v>
      </c>
      <c r="G26" s="141">
        <v>0</v>
      </c>
      <c r="H26" s="141">
        <v>-5038</v>
      </c>
      <c r="I26" s="135">
        <v>-462</v>
      </c>
      <c r="J26" s="24"/>
      <c r="K26" s="135">
        <f t="shared" si="11"/>
        <v>-6715</v>
      </c>
      <c r="L26" s="135">
        <f t="shared" si="12"/>
        <v>-6715</v>
      </c>
      <c r="M26" s="135">
        <f t="shared" si="13"/>
        <v>-6715</v>
      </c>
      <c r="N26" s="135">
        <f t="shared" si="14"/>
        <v>-5500</v>
      </c>
      <c r="O26" s="135">
        <f t="shared" si="15"/>
        <v>-5500</v>
      </c>
      <c r="P26" s="135">
        <v>-5500</v>
      </c>
    </row>
    <row r="27" spans="1:16" x14ac:dyDescent="0.15">
      <c r="A27" s="134" t="s">
        <v>154</v>
      </c>
      <c r="B27" s="135">
        <v>0</v>
      </c>
      <c r="C27" s="135">
        <v>0</v>
      </c>
      <c r="D27" s="135">
        <v>-1500</v>
      </c>
      <c r="E27" s="141">
        <v>0</v>
      </c>
      <c r="F27" s="139">
        <v>0</v>
      </c>
      <c r="G27" s="139">
        <v>0</v>
      </c>
      <c r="H27" s="139">
        <v>0</v>
      </c>
      <c r="I27" s="141">
        <v>0</v>
      </c>
      <c r="J27" s="24"/>
      <c r="K27" s="135">
        <f t="shared" si="11"/>
        <v>-1500</v>
      </c>
      <c r="L27" s="135">
        <f t="shared" si="12"/>
        <v>-1500</v>
      </c>
      <c r="M27" s="135">
        <f t="shared" si="13"/>
        <v>-1500</v>
      </c>
      <c r="N27" s="135">
        <f t="shared" si="14"/>
        <v>0</v>
      </c>
      <c r="O27" s="135">
        <f t="shared" si="15"/>
        <v>0</v>
      </c>
      <c r="P27" s="139">
        <v>0</v>
      </c>
    </row>
    <row r="28" spans="1:16" x14ac:dyDescent="0.15">
      <c r="A28" s="134" t="s">
        <v>155</v>
      </c>
      <c r="B28" s="135">
        <v>0</v>
      </c>
      <c r="C28" s="135">
        <v>0</v>
      </c>
      <c r="D28" s="135"/>
      <c r="E28" s="141"/>
      <c r="F28" s="135">
        <v>-28765</v>
      </c>
      <c r="G28" s="139">
        <v>0</v>
      </c>
      <c r="H28" s="139"/>
      <c r="I28" s="141"/>
      <c r="J28" s="24"/>
      <c r="K28" s="135">
        <f t="shared" si="11"/>
        <v>0</v>
      </c>
      <c r="L28" s="135">
        <f t="shared" si="12"/>
        <v>0</v>
      </c>
      <c r="M28" s="135">
        <f t="shared" si="13"/>
        <v>0</v>
      </c>
      <c r="N28" s="135">
        <f t="shared" si="14"/>
        <v>-28765</v>
      </c>
      <c r="O28" s="135">
        <f t="shared" si="15"/>
        <v>0</v>
      </c>
      <c r="P28" s="139"/>
    </row>
    <row r="29" spans="1:16" x14ac:dyDescent="0.15">
      <c r="A29" s="134" t="s">
        <v>156</v>
      </c>
      <c r="B29" s="136">
        <v>-4786</v>
      </c>
      <c r="C29" s="137">
        <v>-7102</v>
      </c>
      <c r="D29" s="137">
        <v>-2691</v>
      </c>
      <c r="E29" s="137">
        <v>0</v>
      </c>
      <c r="F29" s="137">
        <v>-12575</v>
      </c>
      <c r="G29" s="137">
        <v>-1146</v>
      </c>
      <c r="H29" s="137">
        <v>-3558</v>
      </c>
      <c r="I29" s="137">
        <v>-501</v>
      </c>
      <c r="J29" s="24"/>
      <c r="K29" s="135">
        <f t="shared" si="11"/>
        <v>-14579</v>
      </c>
      <c r="L29" s="135">
        <f t="shared" si="12"/>
        <v>-9793</v>
      </c>
      <c r="M29" s="135">
        <f t="shared" si="13"/>
        <v>-2691</v>
      </c>
      <c r="N29" s="135">
        <f t="shared" si="14"/>
        <v>-17780</v>
      </c>
      <c r="O29" s="135">
        <f t="shared" si="15"/>
        <v>-5205</v>
      </c>
      <c r="P29" s="136">
        <v>-4059</v>
      </c>
    </row>
    <row r="30" spans="1:16" x14ac:dyDescent="0.15">
      <c r="A30" s="134" t="s">
        <v>157</v>
      </c>
      <c r="B30" s="142">
        <f>+SUM(B21:B29)</f>
        <v>-6950</v>
      </c>
      <c r="C30" s="142">
        <f>+SUM(C21:C29)</f>
        <v>-8743</v>
      </c>
      <c r="D30" s="142">
        <f t="shared" ref="D30:I30" si="21">+SUM(D21:D29)</f>
        <v>-12289</v>
      </c>
      <c r="E30" s="142">
        <f t="shared" si="21"/>
        <v>-6603</v>
      </c>
      <c r="F30" s="142">
        <f t="shared" si="21"/>
        <v>-108227</v>
      </c>
      <c r="G30" s="142">
        <f t="shared" si="21"/>
        <v>-8310</v>
      </c>
      <c r="H30" s="142">
        <f t="shared" si="21"/>
        <v>-29576</v>
      </c>
      <c r="I30" s="142">
        <f t="shared" si="21"/>
        <v>18038</v>
      </c>
      <c r="J30" s="24"/>
      <c r="K30" s="142">
        <f t="shared" ref="K30:P30" si="22">SUM(K21:K29)</f>
        <v>-34585</v>
      </c>
      <c r="L30" s="142">
        <f t="shared" si="22"/>
        <v>-27635</v>
      </c>
      <c r="M30" s="142">
        <f t="shared" si="22"/>
        <v>-18892</v>
      </c>
      <c r="N30" s="142">
        <f t="shared" si="22"/>
        <v>-128075</v>
      </c>
      <c r="O30" s="142">
        <f t="shared" si="22"/>
        <v>-19848</v>
      </c>
      <c r="P30" s="142">
        <f t="shared" si="22"/>
        <v>-11538</v>
      </c>
    </row>
    <row r="31" spans="1:16" x14ac:dyDescent="0.15">
      <c r="A31" s="143" t="s">
        <v>158</v>
      </c>
      <c r="B31" s="136">
        <v>-322</v>
      </c>
      <c r="C31" s="137">
        <v>-3</v>
      </c>
      <c r="D31" s="137">
        <v>611</v>
      </c>
      <c r="E31" s="137">
        <v>-245</v>
      </c>
      <c r="F31" s="137">
        <v>120</v>
      </c>
      <c r="G31" s="137">
        <v>35</v>
      </c>
      <c r="H31" s="137">
        <v>130</v>
      </c>
      <c r="I31" s="137">
        <v>-735</v>
      </c>
      <c r="J31" s="24"/>
      <c r="K31" s="136">
        <f t="shared" si="11"/>
        <v>41</v>
      </c>
      <c r="L31" s="136">
        <f t="shared" si="12"/>
        <v>363</v>
      </c>
      <c r="M31" s="136">
        <f t="shared" si="13"/>
        <v>366</v>
      </c>
      <c r="N31" s="136">
        <f>+SUM(F31:I31)</f>
        <v>-450</v>
      </c>
      <c r="O31" s="136">
        <f t="shared" si="15"/>
        <v>-570</v>
      </c>
      <c r="P31" s="136">
        <v>-605</v>
      </c>
    </row>
    <row r="32" spans="1:16" x14ac:dyDescent="0.15">
      <c r="A32" s="134" t="s">
        <v>159</v>
      </c>
      <c r="B32" s="135">
        <f t="shared" ref="B32:I32" si="23">B10+B18+B30+B31</f>
        <v>12430</v>
      </c>
      <c r="C32" s="135">
        <f t="shared" si="23"/>
        <v>1642</v>
      </c>
      <c r="D32" s="135">
        <f t="shared" si="23"/>
        <v>3714</v>
      </c>
      <c r="E32" s="135">
        <f t="shared" si="23"/>
        <v>1840</v>
      </c>
      <c r="F32" s="135">
        <f t="shared" si="23"/>
        <v>-20536</v>
      </c>
      <c r="G32" s="135">
        <f t="shared" si="23"/>
        <v>4956</v>
      </c>
      <c r="H32" s="135">
        <f t="shared" si="23"/>
        <v>-22540</v>
      </c>
      <c r="I32" s="135">
        <f t="shared" si="23"/>
        <v>24308</v>
      </c>
      <c r="J32" s="24"/>
      <c r="K32" s="135">
        <f t="shared" ref="K32:P32" si="24">K10+K18+K30+K31</f>
        <v>19626</v>
      </c>
      <c r="L32" s="135">
        <f t="shared" si="24"/>
        <v>7196</v>
      </c>
      <c r="M32" s="135">
        <f t="shared" si="24"/>
        <v>5554</v>
      </c>
      <c r="N32" s="135">
        <f t="shared" si="24"/>
        <v>-13812</v>
      </c>
      <c r="O32" s="135">
        <f t="shared" si="24"/>
        <v>6724</v>
      </c>
      <c r="P32" s="135">
        <f t="shared" si="24"/>
        <v>1768</v>
      </c>
    </row>
    <row r="33" spans="1:16" s="43" customFormat="1" ht="6" customHeight="1" x14ac:dyDescent="0.2">
      <c r="B33" s="44"/>
      <c r="C33" s="44"/>
    </row>
    <row r="34" spans="1:16" x14ac:dyDescent="0.15">
      <c r="A34" s="134" t="s">
        <v>160</v>
      </c>
      <c r="B34" s="135"/>
      <c r="C34" s="135"/>
      <c r="D34" s="135"/>
      <c r="E34" s="135"/>
      <c r="F34" s="135"/>
      <c r="G34" s="135"/>
      <c r="H34" s="135"/>
      <c r="I34" s="135"/>
      <c r="J34" s="24"/>
      <c r="K34" s="135"/>
      <c r="L34" s="135"/>
      <c r="M34" s="135"/>
      <c r="N34" s="135"/>
      <c r="O34" s="135"/>
      <c r="P34" s="135"/>
    </row>
    <row r="35" spans="1:16" x14ac:dyDescent="0.15">
      <c r="A35" s="134" t="s">
        <v>161</v>
      </c>
      <c r="B35" s="136">
        <f>C36</f>
        <v>36209</v>
      </c>
      <c r="C35" s="136">
        <f>D36</f>
        <v>34567</v>
      </c>
      <c r="D35" s="136">
        <f>E36</f>
        <v>30853</v>
      </c>
      <c r="E35" s="136">
        <v>29013</v>
      </c>
      <c r="F35" s="136">
        <f>G36</f>
        <v>49549</v>
      </c>
      <c r="G35" s="136">
        <f>H36</f>
        <v>44593</v>
      </c>
      <c r="H35" s="136">
        <f>I36</f>
        <v>67133</v>
      </c>
      <c r="I35" s="136">
        <v>42825</v>
      </c>
      <c r="J35" s="24"/>
      <c r="K35" s="136">
        <f>+E35</f>
        <v>29013</v>
      </c>
      <c r="L35" s="136">
        <f>+E35</f>
        <v>29013</v>
      </c>
      <c r="M35" s="136">
        <f>+E35</f>
        <v>29013</v>
      </c>
      <c r="N35" s="136">
        <f>+I35</f>
        <v>42825</v>
      </c>
      <c r="O35" s="136">
        <f>+I35</f>
        <v>42825</v>
      </c>
      <c r="P35" s="136">
        <f>+I35</f>
        <v>42825</v>
      </c>
    </row>
    <row r="36" spans="1:16" ht="15" thickBot="1" x14ac:dyDescent="0.2">
      <c r="A36" s="134" t="s">
        <v>162</v>
      </c>
      <c r="B36" s="144">
        <f>B35+B32</f>
        <v>48639</v>
      </c>
      <c r="C36" s="144">
        <f>C35+C32</f>
        <v>36209</v>
      </c>
      <c r="D36" s="144">
        <f>D35+D32</f>
        <v>34567</v>
      </c>
      <c r="E36" s="144">
        <f>E35+E32</f>
        <v>30853</v>
      </c>
      <c r="F36" s="144">
        <f>F32+F35</f>
        <v>29013</v>
      </c>
      <c r="G36" s="144">
        <f>G32+G35</f>
        <v>49549</v>
      </c>
      <c r="H36" s="144">
        <f>H32+H35</f>
        <v>44593</v>
      </c>
      <c r="I36" s="144">
        <f>I35+I32</f>
        <v>67133</v>
      </c>
      <c r="J36" s="24"/>
      <c r="K36" s="144">
        <f t="shared" ref="K36:P36" si="25">K35+K32</f>
        <v>48639</v>
      </c>
      <c r="L36" s="144">
        <f t="shared" si="25"/>
        <v>36209</v>
      </c>
      <c r="M36" s="144">
        <f t="shared" si="25"/>
        <v>34567</v>
      </c>
      <c r="N36" s="144">
        <f t="shared" si="25"/>
        <v>29013</v>
      </c>
      <c r="O36" s="144">
        <f t="shared" si="25"/>
        <v>49549</v>
      </c>
      <c r="P36" s="144">
        <f t="shared" si="25"/>
        <v>44593</v>
      </c>
    </row>
    <row r="37" spans="1:16" ht="15" thickTop="1" x14ac:dyDescent="0.15"/>
  </sheetData>
  <pageMargins left="0.7" right="0.7" top="0.75" bottom="0.75" header="0.3" footer="0.3"/>
  <pageSetup scale="44" orientation="landscape" horizontalDpi="1200" verticalDpi="1200" r:id="rId1"/>
  <ignoredErrors>
    <ignoredError sqref="K8:P15 P25:P36 P16:P23 K24:O24" formulaRange="1"/>
    <ignoredError sqref="K25:O36 K16:O23" formula="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F02AE-0C0F-4121-9C61-64D73FEDAFD5}">
  <sheetPr>
    <pageSetUpPr fitToPage="1"/>
  </sheetPr>
  <dimension ref="A2:Q32"/>
  <sheetViews>
    <sheetView showGridLines="0" zoomScale="90" zoomScaleNormal="90" workbookViewId="0">
      <selection activeCell="A5" sqref="A5"/>
    </sheetView>
  </sheetViews>
  <sheetFormatPr baseColWidth="10" defaultColWidth="9.1640625" defaultRowHeight="14" x14ac:dyDescent="0.15"/>
  <cols>
    <col min="1" max="1" width="53.1640625" style="1" customWidth="1"/>
    <col min="2" max="10" width="12.6640625" style="1" customWidth="1"/>
    <col min="11" max="11" width="6.6640625" style="1" customWidth="1"/>
    <col min="12" max="17" width="12.6640625" style="1" customWidth="1"/>
    <col min="18" max="16384" width="9.1640625" style="1"/>
  </cols>
  <sheetData>
    <row r="2" spans="1:17" x14ac:dyDescent="0.15">
      <c r="A2" s="2" t="s">
        <v>50</v>
      </c>
      <c r="B2" s="2"/>
      <c r="C2" s="2"/>
    </row>
    <row r="3" spans="1:17" x14ac:dyDescent="0.15">
      <c r="A3" s="5" t="s">
        <v>49</v>
      </c>
      <c r="B3" s="5"/>
      <c r="C3" s="5"/>
    </row>
    <row r="4" spans="1:17" x14ac:dyDescent="0.15">
      <c r="A4" s="6" t="s">
        <v>71</v>
      </c>
      <c r="B4" s="6"/>
      <c r="C4" s="7" t="s">
        <v>0</v>
      </c>
      <c r="D4" s="7" t="s">
        <v>0</v>
      </c>
      <c r="E4" s="7" t="s">
        <v>0</v>
      </c>
      <c r="F4" s="7" t="s">
        <v>0</v>
      </c>
      <c r="G4" s="7" t="s">
        <v>0</v>
      </c>
      <c r="H4" s="7" t="s">
        <v>0</v>
      </c>
      <c r="I4" s="7" t="s">
        <v>0</v>
      </c>
      <c r="J4" s="7" t="s">
        <v>0</v>
      </c>
      <c r="K4" s="4"/>
      <c r="L4" s="7" t="s">
        <v>1</v>
      </c>
      <c r="M4" s="7" t="s">
        <v>1</v>
      </c>
      <c r="N4" s="7" t="s">
        <v>1</v>
      </c>
      <c r="O4" s="7" t="s">
        <v>1</v>
      </c>
      <c r="P4" s="7" t="s">
        <v>1</v>
      </c>
      <c r="Q4" s="7" t="s">
        <v>1</v>
      </c>
    </row>
    <row r="5" spans="1:17" x14ac:dyDescent="0.15">
      <c r="A5" s="49"/>
      <c r="B5" s="49"/>
      <c r="C5" s="9">
        <v>44561</v>
      </c>
      <c r="D5" s="9">
        <v>44469</v>
      </c>
      <c r="E5" s="9">
        <v>44377</v>
      </c>
      <c r="F5" s="9">
        <v>44286</v>
      </c>
      <c r="G5" s="9">
        <v>44196</v>
      </c>
      <c r="H5" s="9">
        <v>44104</v>
      </c>
      <c r="I5" s="9">
        <v>44012</v>
      </c>
      <c r="J5" s="9">
        <v>43921</v>
      </c>
      <c r="K5" s="4"/>
      <c r="L5" s="9">
        <v>44561</v>
      </c>
      <c r="M5" s="9">
        <v>44469</v>
      </c>
      <c r="N5" s="9">
        <v>44377</v>
      </c>
      <c r="O5" s="9">
        <v>44196</v>
      </c>
      <c r="P5" s="9">
        <v>44104</v>
      </c>
      <c r="Q5" s="9">
        <v>44012</v>
      </c>
    </row>
    <row r="6" spans="1:17" x14ac:dyDescent="0.15">
      <c r="A6" s="49"/>
      <c r="B6" s="49"/>
      <c r="C6" s="49"/>
      <c r="D6" s="9"/>
      <c r="E6" s="9"/>
      <c r="F6" s="9"/>
      <c r="G6" s="9"/>
      <c r="H6" s="9"/>
      <c r="I6" s="9"/>
      <c r="J6" s="9"/>
      <c r="K6" s="23"/>
      <c r="L6" s="23"/>
    </row>
    <row r="7" spans="1:17" x14ac:dyDescent="0.15">
      <c r="A7" s="50" t="s">
        <v>41</v>
      </c>
      <c r="B7" s="50"/>
      <c r="C7" s="101">
        <v>3113</v>
      </c>
      <c r="D7" s="51">
        <v>11368</v>
      </c>
      <c r="E7" s="48">
        <v>11771.75871</v>
      </c>
      <c r="F7" s="51">
        <v>6743.2776900000008</v>
      </c>
      <c r="G7" s="101">
        <v>6952</v>
      </c>
      <c r="H7" s="101">
        <v>3891.3879400000014</v>
      </c>
      <c r="I7" s="102">
        <v>-2029.0616499999999</v>
      </c>
      <c r="J7" s="101">
        <v>7549.3036400000001</v>
      </c>
      <c r="K7" s="25"/>
      <c r="L7" s="46">
        <f>+SUM(C7:F7)</f>
        <v>32996.036400000005</v>
      </c>
      <c r="M7" s="46">
        <f>+SUM(D7:F7)</f>
        <v>29883.036400000005</v>
      </c>
      <c r="N7" s="46">
        <f>+SUM(E7:F7)</f>
        <v>18515.036400000001</v>
      </c>
      <c r="O7" s="46">
        <f>+SUM(G7:J7)</f>
        <v>16363.629930000001</v>
      </c>
      <c r="P7" s="46">
        <f>+SUM(H7:J7)</f>
        <v>9411.629930000001</v>
      </c>
      <c r="Q7" s="46">
        <f>+SUM(I7:J7)</f>
        <v>5520.2419900000004</v>
      </c>
    </row>
    <row r="8" spans="1:17" x14ac:dyDescent="0.15">
      <c r="A8" s="49" t="s">
        <v>12</v>
      </c>
      <c r="B8" s="49"/>
      <c r="C8" s="103">
        <v>261.71309000000002</v>
      </c>
      <c r="D8" s="52">
        <v>474.96309000000002</v>
      </c>
      <c r="E8" s="40">
        <v>77.044429999999991</v>
      </c>
      <c r="F8" s="52">
        <v>151.24382999999997</v>
      </c>
      <c r="G8" s="103">
        <v>1527.08270000007</v>
      </c>
      <c r="H8" s="103">
        <v>197.65383</v>
      </c>
      <c r="I8" s="33">
        <v>-172.78704000000002</v>
      </c>
      <c r="J8" s="103">
        <v>355.32918000000001</v>
      </c>
      <c r="K8" s="25"/>
      <c r="L8" s="12">
        <f>+SUM(C8:F8)</f>
        <v>964.96444000000008</v>
      </c>
      <c r="M8" s="12">
        <f>+SUM(D8:F8)</f>
        <v>703.25135</v>
      </c>
      <c r="N8" s="12">
        <f>+SUM(E8:F8)</f>
        <v>228.28825999999998</v>
      </c>
      <c r="O8" s="12">
        <f>+SUM(G8:J8)</f>
        <v>1907.27867000007</v>
      </c>
      <c r="P8" s="12">
        <f>+SUM(H8:J8)</f>
        <v>380.19596999999999</v>
      </c>
      <c r="Q8" s="12">
        <f>+SUM(I8:J8)</f>
        <v>182.54213999999999</v>
      </c>
    </row>
    <row r="9" spans="1:17" x14ac:dyDescent="0.15">
      <c r="A9" s="49" t="s">
        <v>10</v>
      </c>
      <c r="B9" s="49"/>
      <c r="C9" s="103">
        <v>4161.8572299999996</v>
      </c>
      <c r="D9" s="52">
        <v>4184.7187800000002</v>
      </c>
      <c r="E9" s="40">
        <v>4237.43804</v>
      </c>
      <c r="F9" s="52">
        <v>4286.22624</v>
      </c>
      <c r="G9" s="52">
        <v>5780.6729299999961</v>
      </c>
      <c r="H9" s="52">
        <v>5741.36967</v>
      </c>
      <c r="I9" s="40">
        <v>6331.5399000000007</v>
      </c>
      <c r="J9" s="52">
        <v>6497.2556699999996</v>
      </c>
      <c r="K9" s="24"/>
      <c r="L9" s="12">
        <f t="shared" ref="L9:L17" si="0">+SUM(C9:F9)</f>
        <v>16870.240290000002</v>
      </c>
      <c r="M9" s="12">
        <f t="shared" ref="M9:M17" si="1">+SUM(D9:F9)</f>
        <v>12708.38306</v>
      </c>
      <c r="N9" s="12">
        <f t="shared" ref="N9:N17" si="2">+SUM(E9:F9)</f>
        <v>8523.6642800000009</v>
      </c>
      <c r="O9" s="12">
        <f t="shared" ref="O9:O17" si="3">+SUM(G9:J9)</f>
        <v>24350.838169999995</v>
      </c>
      <c r="P9" s="12">
        <f t="shared" ref="P9:P17" si="4">+SUM(H9:J9)</f>
        <v>18570.165239999998</v>
      </c>
      <c r="Q9" s="12">
        <f t="shared" ref="Q9:Q17" si="5">+SUM(I9:J9)</f>
        <v>12828.79557</v>
      </c>
    </row>
    <row r="10" spans="1:17" x14ac:dyDescent="0.15">
      <c r="A10" s="49" t="s">
        <v>58</v>
      </c>
      <c r="B10" s="49"/>
      <c r="C10" s="103">
        <v>3625.06104</v>
      </c>
      <c r="D10" s="52">
        <v>3457.9560700000002</v>
      </c>
      <c r="E10" s="40">
        <v>3112.5161800000001</v>
      </c>
      <c r="F10" s="52">
        <v>3688.5495099999998</v>
      </c>
      <c r="G10" s="52">
        <v>3082</v>
      </c>
      <c r="H10" s="52">
        <v>3331.3178499999985</v>
      </c>
      <c r="I10" s="40">
        <v>3888.8048200000003</v>
      </c>
      <c r="J10" s="52">
        <v>3529.8773300000003</v>
      </c>
      <c r="K10" s="24"/>
      <c r="L10" s="12">
        <f t="shared" si="0"/>
        <v>13884.0828</v>
      </c>
      <c r="M10" s="12">
        <f t="shared" si="1"/>
        <v>10259.02176</v>
      </c>
      <c r="N10" s="12">
        <f t="shared" si="2"/>
        <v>6801.0656899999994</v>
      </c>
      <c r="O10" s="12">
        <f t="shared" si="3"/>
        <v>13832</v>
      </c>
      <c r="P10" s="12">
        <f t="shared" si="4"/>
        <v>10750</v>
      </c>
      <c r="Q10" s="12">
        <f t="shared" si="5"/>
        <v>7418.6821500000005</v>
      </c>
    </row>
    <row r="11" spans="1:17" x14ac:dyDescent="0.15">
      <c r="A11" s="49" t="s">
        <v>59</v>
      </c>
      <c r="B11" s="49"/>
      <c r="C11" s="103">
        <v>70.269214090878165</v>
      </c>
      <c r="D11" s="52">
        <v>-25.376300000000001</v>
      </c>
      <c r="E11" s="40">
        <v>256.07199000000003</v>
      </c>
      <c r="F11" s="52">
        <v>-153.72839000000002</v>
      </c>
      <c r="G11" s="52">
        <v>196.35862191318583</v>
      </c>
      <c r="H11" s="52">
        <v>293.79196456309381</v>
      </c>
      <c r="I11" s="40">
        <v>138.03639189768103</v>
      </c>
      <c r="J11" s="52">
        <v>-229.4104642582947</v>
      </c>
      <c r="K11" s="11"/>
      <c r="L11" s="12">
        <f t="shared" si="0"/>
        <v>147.23651409087816</v>
      </c>
      <c r="M11" s="12">
        <f t="shared" si="1"/>
        <v>76.967299999999994</v>
      </c>
      <c r="N11" s="12">
        <f t="shared" si="2"/>
        <v>102.34360000000001</v>
      </c>
      <c r="O11" s="12">
        <f t="shared" si="3"/>
        <v>398.77651411566592</v>
      </c>
      <c r="P11" s="12">
        <f t="shared" si="4"/>
        <v>202.41789220248015</v>
      </c>
      <c r="Q11" s="12">
        <f t="shared" si="5"/>
        <v>-91.374072360613667</v>
      </c>
    </row>
    <row r="12" spans="1:17" x14ac:dyDescent="0.15">
      <c r="A12" s="49" t="s">
        <v>60</v>
      </c>
      <c r="B12" s="49"/>
      <c r="C12" s="103">
        <v>3457.5789</v>
      </c>
      <c r="D12" s="52">
        <v>673.19911000000002</v>
      </c>
      <c r="E12" s="40">
        <v>3341.9992400000001</v>
      </c>
      <c r="F12" s="52">
        <v>2118.0104799999999</v>
      </c>
      <c r="G12" s="52">
        <v>3361.7241900000004</v>
      </c>
      <c r="H12" s="52">
        <v>1817.21649</v>
      </c>
      <c r="I12" s="40">
        <v>2287.8069599999999</v>
      </c>
      <c r="J12" s="52">
        <v>2007.5956800000001</v>
      </c>
      <c r="K12" s="24"/>
      <c r="L12" s="12">
        <f t="shared" si="0"/>
        <v>9590.78773</v>
      </c>
      <c r="M12" s="12">
        <f t="shared" si="1"/>
        <v>6133.2088299999996</v>
      </c>
      <c r="N12" s="12">
        <f t="shared" si="2"/>
        <v>5460.00972</v>
      </c>
      <c r="O12" s="12">
        <f t="shared" si="3"/>
        <v>9474.3433199999999</v>
      </c>
      <c r="P12" s="12">
        <f t="shared" si="4"/>
        <v>6112.61913</v>
      </c>
      <c r="Q12" s="12">
        <f t="shared" si="5"/>
        <v>4295.4026400000002</v>
      </c>
    </row>
    <row r="13" spans="1:17" x14ac:dyDescent="0.15">
      <c r="A13" s="49" t="s">
        <v>61</v>
      </c>
      <c r="B13" s="49"/>
      <c r="C13" s="103">
        <v>0</v>
      </c>
      <c r="D13" s="52">
        <v>0</v>
      </c>
      <c r="E13" s="40">
        <v>0</v>
      </c>
      <c r="F13" s="52">
        <v>0</v>
      </c>
      <c r="G13" s="52">
        <v>0</v>
      </c>
      <c r="H13" s="52">
        <v>0</v>
      </c>
      <c r="I13" s="40">
        <v>-2.3108200000000352</v>
      </c>
      <c r="J13" s="52">
        <v>558.78682943432216</v>
      </c>
      <c r="K13" s="24"/>
      <c r="L13" s="12">
        <f t="shared" si="0"/>
        <v>0</v>
      </c>
      <c r="M13" s="12">
        <f t="shared" si="1"/>
        <v>0</v>
      </c>
      <c r="N13" s="12">
        <f t="shared" si="2"/>
        <v>0</v>
      </c>
      <c r="O13" s="12">
        <f t="shared" si="3"/>
        <v>556.47600943432212</v>
      </c>
      <c r="P13" s="12">
        <f t="shared" si="4"/>
        <v>556.47600943432212</v>
      </c>
      <c r="Q13" s="12">
        <f t="shared" si="5"/>
        <v>556.47600943432212</v>
      </c>
    </row>
    <row r="14" spans="1:17" x14ac:dyDescent="0.15">
      <c r="A14" s="49" t="s">
        <v>62</v>
      </c>
      <c r="B14" s="49"/>
      <c r="C14" s="103">
        <v>7970.4177799999998</v>
      </c>
      <c r="D14" s="52">
        <v>2754.8366300000002</v>
      </c>
      <c r="E14" s="40">
        <v>623.4605600000001</v>
      </c>
      <c r="F14" s="52">
        <v>1484.1248599999999</v>
      </c>
      <c r="G14" s="52">
        <v>1033.3154199999999</v>
      </c>
      <c r="H14" s="52">
        <v>222.0574</v>
      </c>
      <c r="I14" s="40">
        <v>71.126490000000004</v>
      </c>
      <c r="J14" s="52">
        <v>1031.8335099999999</v>
      </c>
      <c r="K14" s="24"/>
      <c r="L14" s="12">
        <f t="shared" si="0"/>
        <v>12832.839829999999</v>
      </c>
      <c r="M14" s="12">
        <f t="shared" si="1"/>
        <v>4862.4220500000001</v>
      </c>
      <c r="N14" s="12">
        <f t="shared" si="2"/>
        <v>2107.5854199999999</v>
      </c>
      <c r="O14" s="12">
        <f t="shared" si="3"/>
        <v>2358.3328199999996</v>
      </c>
      <c r="P14" s="12">
        <f t="shared" si="4"/>
        <v>1325.0174</v>
      </c>
      <c r="Q14" s="12">
        <f t="shared" si="5"/>
        <v>1102.96</v>
      </c>
    </row>
    <row r="15" spans="1:17" x14ac:dyDescent="0.15">
      <c r="A15" s="49" t="s">
        <v>63</v>
      </c>
      <c r="B15" s="49"/>
      <c r="C15" s="103">
        <v>32.058840000000004</v>
      </c>
      <c r="D15" s="52">
        <v>31.44791</v>
      </c>
      <c r="E15" s="40">
        <v>31.74766</v>
      </c>
      <c r="F15" s="52">
        <v>62.942410000000002</v>
      </c>
      <c r="G15" s="52">
        <v>61.742959999999997</v>
      </c>
      <c r="H15" s="52">
        <v>2278.2775899999997</v>
      </c>
      <c r="I15" s="40">
        <v>372.85399000000001</v>
      </c>
      <c r="J15" s="52">
        <v>0</v>
      </c>
      <c r="K15" s="24"/>
      <c r="L15" s="12">
        <f t="shared" si="0"/>
        <v>158.19682</v>
      </c>
      <c r="M15" s="12">
        <f t="shared" si="1"/>
        <v>126.13798</v>
      </c>
      <c r="N15" s="12">
        <f t="shared" si="2"/>
        <v>94.690070000000006</v>
      </c>
      <c r="O15" s="12">
        <f t="shared" si="3"/>
        <v>2712.8745399999998</v>
      </c>
      <c r="P15" s="12">
        <f t="shared" si="4"/>
        <v>2651.1315799999998</v>
      </c>
      <c r="Q15" s="12">
        <f t="shared" si="5"/>
        <v>372.85399000000001</v>
      </c>
    </row>
    <row r="16" spans="1:17" x14ac:dyDescent="0.15">
      <c r="A16" s="49" t="s">
        <v>64</v>
      </c>
      <c r="B16" s="49"/>
      <c r="C16" s="103">
        <v>3.2690000000000001</v>
      </c>
      <c r="D16" s="52">
        <v>118.43474999999999</v>
      </c>
      <c r="E16" s="40">
        <v>164.09835999999999</v>
      </c>
      <c r="F16" s="52">
        <v>329.53052794369188</v>
      </c>
      <c r="G16" s="52">
        <v>120.72808480313935</v>
      </c>
      <c r="H16" s="52">
        <v>392.86905999999999</v>
      </c>
      <c r="I16" s="40">
        <v>545.22933999999998</v>
      </c>
      <c r="J16" s="52">
        <v>21.417909999999999</v>
      </c>
      <c r="K16" s="24"/>
      <c r="L16" s="12">
        <f t="shared" si="0"/>
        <v>615.33263794369191</v>
      </c>
      <c r="M16" s="12">
        <f t="shared" si="1"/>
        <v>612.0636379436919</v>
      </c>
      <c r="N16" s="12">
        <f t="shared" si="2"/>
        <v>493.62888794369189</v>
      </c>
      <c r="O16" s="12">
        <f t="shared" si="3"/>
        <v>1080.2443948031394</v>
      </c>
      <c r="P16" s="12">
        <f t="shared" si="4"/>
        <v>959.51630999999998</v>
      </c>
      <c r="Q16" s="12">
        <f t="shared" si="5"/>
        <v>566.64724999999999</v>
      </c>
    </row>
    <row r="17" spans="1:17" x14ac:dyDescent="0.15">
      <c r="A17" s="49" t="s">
        <v>42</v>
      </c>
      <c r="B17" s="49"/>
      <c r="C17" s="103">
        <v>0.4</v>
      </c>
      <c r="D17" s="52">
        <v>8.0132250000000003</v>
      </c>
      <c r="E17" s="40">
        <v>98.377640000000014</v>
      </c>
      <c r="F17" s="52">
        <v>98.881212056308513</v>
      </c>
      <c r="G17" s="52">
        <v>101.19416999999969</v>
      </c>
      <c r="H17" s="52">
        <v>11.45</v>
      </c>
      <c r="I17" s="40">
        <v>185.15970999999999</v>
      </c>
      <c r="J17" s="52">
        <v>97.768600000000006</v>
      </c>
      <c r="K17" s="24"/>
      <c r="L17" s="12">
        <f t="shared" si="0"/>
        <v>205.67207705630852</v>
      </c>
      <c r="M17" s="12">
        <f t="shared" si="1"/>
        <v>205.27207705630855</v>
      </c>
      <c r="N17" s="12">
        <f t="shared" si="2"/>
        <v>197.25885205630851</v>
      </c>
      <c r="O17" s="12">
        <f t="shared" si="3"/>
        <v>395.5724799999997</v>
      </c>
      <c r="P17" s="12">
        <f t="shared" si="4"/>
        <v>294.37831</v>
      </c>
      <c r="Q17" s="12">
        <f t="shared" si="5"/>
        <v>282.92831000000001</v>
      </c>
    </row>
    <row r="18" spans="1:17" x14ac:dyDescent="0.15">
      <c r="A18" s="50" t="s">
        <v>37</v>
      </c>
      <c r="B18" s="50"/>
      <c r="C18" s="119">
        <f t="shared" ref="C18" si="6">+SUM(C7:C17)</f>
        <v>22695.625094090883</v>
      </c>
      <c r="D18" s="53">
        <f t="shared" ref="D18:I18" si="7">+SUM(D7:D17)</f>
        <v>23046.193265000002</v>
      </c>
      <c r="E18" s="53">
        <f t="shared" si="7"/>
        <v>23714.51281</v>
      </c>
      <c r="F18" s="53">
        <f t="shared" si="7"/>
        <v>18809.058370000002</v>
      </c>
      <c r="G18" s="53">
        <f t="shared" si="7"/>
        <v>22216.819076716391</v>
      </c>
      <c r="H18" s="53">
        <f t="shared" si="7"/>
        <v>18177.391794563096</v>
      </c>
      <c r="I18" s="53">
        <f t="shared" si="7"/>
        <v>11616.398091897681</v>
      </c>
      <c r="J18" s="53">
        <f>+SUM(J7:J17)</f>
        <v>21419.757885176026</v>
      </c>
      <c r="K18" s="24"/>
      <c r="L18" s="53">
        <f t="shared" ref="L18" si="8">+SUM(L7:L17)</f>
        <v>88265.389539090887</v>
      </c>
      <c r="M18" s="53">
        <f t="shared" ref="M18:Q18" si="9">+SUM(M7:M17)</f>
        <v>65569.764444999993</v>
      </c>
      <c r="N18" s="53">
        <f t="shared" si="9"/>
        <v>42523.571179999999</v>
      </c>
      <c r="O18" s="53">
        <f t="shared" si="9"/>
        <v>73430.366848353195</v>
      </c>
      <c r="P18" s="53">
        <f t="shared" si="9"/>
        <v>51213.547771636797</v>
      </c>
      <c r="Q18" s="53">
        <f t="shared" si="9"/>
        <v>33036.155977073715</v>
      </c>
    </row>
    <row r="19" spans="1:17" x14ac:dyDescent="0.15">
      <c r="A19" s="50"/>
      <c r="B19" s="50"/>
      <c r="C19" s="120"/>
      <c r="D19" s="50"/>
      <c r="E19" s="50"/>
      <c r="F19" s="50"/>
      <c r="G19" s="50"/>
      <c r="H19" s="54"/>
      <c r="I19" s="50"/>
      <c r="J19" s="55"/>
      <c r="K19" s="11"/>
      <c r="L19" s="11"/>
    </row>
    <row r="20" spans="1:17" x14ac:dyDescent="0.15">
      <c r="A20" s="1" t="s">
        <v>55</v>
      </c>
      <c r="C20" s="35"/>
      <c r="K20" s="24"/>
      <c r="L20" s="24"/>
    </row>
    <row r="21" spans="1:17" x14ac:dyDescent="0.15">
      <c r="A21" s="1" t="s">
        <v>56</v>
      </c>
      <c r="C21" s="35"/>
      <c r="D21" s="45"/>
      <c r="E21" s="45"/>
      <c r="F21" s="45"/>
      <c r="G21" s="45"/>
      <c r="H21" s="45"/>
      <c r="I21" s="45"/>
      <c r="J21" s="45"/>
      <c r="K21" s="24"/>
      <c r="L21" s="24"/>
    </row>
    <row r="22" spans="1:17" x14ac:dyDescent="0.15">
      <c r="A22" s="1" t="s">
        <v>57</v>
      </c>
      <c r="C22" s="35"/>
      <c r="D22" s="40"/>
      <c r="E22" s="40"/>
      <c r="F22" s="40"/>
      <c r="G22" s="40"/>
      <c r="H22" s="40"/>
      <c r="I22" s="40"/>
      <c r="J22" s="40"/>
      <c r="K22" s="24"/>
      <c r="L22" s="24"/>
    </row>
    <row r="23" spans="1:17" x14ac:dyDescent="0.15">
      <c r="A23" s="1" t="s">
        <v>96</v>
      </c>
      <c r="C23" s="35"/>
      <c r="D23" s="40"/>
      <c r="E23" s="40"/>
      <c r="F23" s="40"/>
      <c r="G23" s="40"/>
      <c r="H23" s="40"/>
      <c r="I23" s="40"/>
      <c r="J23" s="40"/>
      <c r="K23" s="24"/>
      <c r="L23" s="24"/>
    </row>
    <row r="24" spans="1:17" x14ac:dyDescent="0.15">
      <c r="C24" s="35"/>
      <c r="D24" s="40"/>
      <c r="E24" s="40"/>
      <c r="F24" s="40"/>
      <c r="G24" s="40"/>
      <c r="H24" s="40"/>
      <c r="I24" s="40"/>
      <c r="J24" s="40"/>
      <c r="K24" s="24"/>
      <c r="L24" s="24"/>
    </row>
    <row r="25" spans="1:17" x14ac:dyDescent="0.15">
      <c r="C25" s="35"/>
      <c r="D25" s="33"/>
      <c r="E25" s="33"/>
      <c r="F25" s="33"/>
      <c r="G25" s="33"/>
      <c r="H25" s="33"/>
      <c r="I25" s="33"/>
      <c r="J25" s="33"/>
      <c r="K25" s="24"/>
      <c r="L25" s="24"/>
    </row>
    <row r="26" spans="1:17" x14ac:dyDescent="0.15">
      <c r="C26" s="166"/>
      <c r="D26" s="36"/>
      <c r="E26" s="36"/>
      <c r="F26" s="36"/>
      <c r="G26" s="36"/>
      <c r="H26" s="36"/>
      <c r="I26" s="36"/>
      <c r="J26" s="36"/>
      <c r="L26" s="36"/>
    </row>
    <row r="27" spans="1:17" x14ac:dyDescent="0.15">
      <c r="C27" s="166"/>
      <c r="D27" s="36"/>
      <c r="E27" s="36"/>
      <c r="F27" s="36"/>
      <c r="G27" s="36"/>
      <c r="H27" s="36"/>
      <c r="I27" s="36"/>
      <c r="J27" s="36"/>
      <c r="L27" s="36"/>
    </row>
    <row r="28" spans="1:17" x14ac:dyDescent="0.15">
      <c r="C28" s="166"/>
      <c r="L28" s="36"/>
    </row>
    <row r="29" spans="1:17" x14ac:dyDescent="0.15">
      <c r="C29" s="166"/>
      <c r="I29" s="58"/>
      <c r="L29" s="166"/>
    </row>
    <row r="30" spans="1:17" x14ac:dyDescent="0.15">
      <c r="C30" s="35"/>
      <c r="I30" s="58"/>
    </row>
    <row r="31" spans="1:17" x14ac:dyDescent="0.15">
      <c r="I31" s="58"/>
    </row>
    <row r="32" spans="1:17" x14ac:dyDescent="0.15">
      <c r="I32" s="58"/>
    </row>
  </sheetData>
  <pageMargins left="0.7" right="0.7" top="0.75" bottom="0.75" header="0.3" footer="0.3"/>
  <pageSetup scale="46" orientation="landscape" horizontalDpi="1200" verticalDpi="1200" r:id="rId1"/>
  <ignoredErrors>
    <ignoredError sqref="M7:Q7 M8:Q8 M9:Q17 L7:L17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5BDE5-634F-400C-8C87-67064A1C8076}">
  <sheetPr>
    <pageSetUpPr fitToPage="1"/>
  </sheetPr>
  <dimension ref="A2:Q56"/>
  <sheetViews>
    <sheetView showGridLines="0" zoomScale="90" zoomScaleNormal="90" workbookViewId="0">
      <selection activeCell="A5" sqref="A5"/>
    </sheetView>
  </sheetViews>
  <sheetFormatPr baseColWidth="10" defaultColWidth="9.1640625" defaultRowHeight="14" x14ac:dyDescent="0.15"/>
  <cols>
    <col min="1" max="1" width="43.5" style="1" customWidth="1"/>
    <col min="2" max="2" width="12.5" style="1" customWidth="1"/>
    <col min="3" max="9" width="12.6640625" style="73" customWidth="1"/>
    <col min="10" max="10" width="9.1640625" style="73"/>
    <col min="11" max="11" width="12.5" style="73" customWidth="1"/>
    <col min="12" max="16" width="12.6640625" style="73" customWidth="1"/>
    <col min="17" max="16384" width="9.1640625" style="1"/>
  </cols>
  <sheetData>
    <row r="2" spans="1:16" x14ac:dyDescent="0.15">
      <c r="A2" s="2" t="s">
        <v>50</v>
      </c>
      <c r="B2" s="2"/>
      <c r="C2" s="72"/>
      <c r="D2" s="72"/>
      <c r="E2" s="72"/>
      <c r="F2" s="72"/>
      <c r="G2" s="72"/>
      <c r="H2" s="72"/>
      <c r="I2" s="72"/>
    </row>
    <row r="3" spans="1:16" x14ac:dyDescent="0.15">
      <c r="A3" s="5" t="s">
        <v>53</v>
      </c>
      <c r="B3" s="5"/>
      <c r="C3" s="72"/>
      <c r="D3" s="72"/>
      <c r="E3" s="72"/>
      <c r="F3" s="72"/>
      <c r="G3" s="72"/>
      <c r="H3" s="72"/>
      <c r="I3" s="72"/>
    </row>
    <row r="4" spans="1:16" x14ac:dyDescent="0.15">
      <c r="A4" s="22" t="s">
        <v>70</v>
      </c>
      <c r="B4" s="22"/>
    </row>
    <row r="5" spans="1:16" x14ac:dyDescent="0.15">
      <c r="B5" s="7" t="s">
        <v>0</v>
      </c>
      <c r="C5" s="7" t="s">
        <v>0</v>
      </c>
      <c r="D5" s="7" t="s">
        <v>0</v>
      </c>
      <c r="E5" s="7" t="s">
        <v>0</v>
      </c>
      <c r="F5" s="7" t="s">
        <v>0</v>
      </c>
      <c r="G5" s="7" t="s">
        <v>0</v>
      </c>
      <c r="H5" s="7" t="s">
        <v>0</v>
      </c>
      <c r="I5" s="7" t="s">
        <v>0</v>
      </c>
      <c r="J5" s="85"/>
      <c r="K5" s="7" t="s">
        <v>1</v>
      </c>
      <c r="L5" s="7" t="s">
        <v>1</v>
      </c>
      <c r="M5" s="7" t="s">
        <v>1</v>
      </c>
      <c r="N5" s="7" t="s">
        <v>1</v>
      </c>
      <c r="O5" s="7" t="s">
        <v>1</v>
      </c>
      <c r="P5" s="7" t="s">
        <v>1</v>
      </c>
    </row>
    <row r="6" spans="1:16" x14ac:dyDescent="0.15">
      <c r="A6" s="42" t="s">
        <v>43</v>
      </c>
      <c r="B6" s="9">
        <v>44561</v>
      </c>
      <c r="C6" s="60">
        <v>44469</v>
      </c>
      <c r="D6" s="60">
        <v>44377</v>
      </c>
      <c r="E6" s="60">
        <v>44286</v>
      </c>
      <c r="F6" s="60">
        <v>44196</v>
      </c>
      <c r="G6" s="60">
        <v>44104</v>
      </c>
      <c r="H6" s="60">
        <v>44012</v>
      </c>
      <c r="I6" s="60">
        <v>43921</v>
      </c>
      <c r="J6" s="85"/>
      <c r="K6" s="9">
        <v>44561</v>
      </c>
      <c r="L6" s="9">
        <v>44469</v>
      </c>
      <c r="M6" s="9">
        <v>44377</v>
      </c>
      <c r="N6" s="9">
        <v>44196</v>
      </c>
      <c r="O6" s="9">
        <v>44104</v>
      </c>
      <c r="P6" s="9">
        <v>44012</v>
      </c>
    </row>
    <row r="7" spans="1:16" x14ac:dyDescent="0.15">
      <c r="A7" s="42"/>
      <c r="B7" s="42"/>
      <c r="C7" s="74"/>
      <c r="D7" s="74"/>
      <c r="E7" s="74"/>
      <c r="F7" s="74"/>
      <c r="G7" s="74"/>
      <c r="H7" s="74"/>
      <c r="I7" s="74"/>
    </row>
    <row r="8" spans="1:16" x14ac:dyDescent="0.15">
      <c r="A8" s="67" t="s">
        <v>2</v>
      </c>
      <c r="B8" s="88">
        <v>190035.47824651576</v>
      </c>
      <c r="C8" s="88">
        <v>162605.64786000003</v>
      </c>
      <c r="D8" s="88">
        <v>160816.53987000001</v>
      </c>
      <c r="E8" s="88">
        <v>139425.83655000001</v>
      </c>
      <c r="F8" s="88">
        <v>125241.4083500001</v>
      </c>
      <c r="G8" s="88">
        <v>108314.08851999996</v>
      </c>
      <c r="H8" s="88">
        <v>92067.106149999992</v>
      </c>
      <c r="I8" s="88">
        <v>111878.12956999999</v>
      </c>
      <c r="J8" s="89"/>
      <c r="K8" s="77">
        <f>+SUM(B8:E8)</f>
        <v>652883.50252651575</v>
      </c>
      <c r="L8" s="77">
        <f>+SUM(C8:E8)</f>
        <v>462848.02428000001</v>
      </c>
      <c r="M8" s="77">
        <f>+SUM(D8:E8)</f>
        <v>300242.37641999999</v>
      </c>
      <c r="N8" s="77">
        <f>+SUM(F8:I8)</f>
        <v>437500.73259000003</v>
      </c>
      <c r="O8" s="77">
        <f>+SUM(G8:I8)</f>
        <v>312259.32423999993</v>
      </c>
      <c r="P8" s="77">
        <f>+SUM(H8:I8)</f>
        <v>203945.23572</v>
      </c>
    </row>
    <row r="9" spans="1:16" x14ac:dyDescent="0.15">
      <c r="A9" s="67" t="s">
        <v>72</v>
      </c>
      <c r="B9" s="90">
        <v>152652.81156</v>
      </c>
      <c r="C9" s="90">
        <v>126404.01379000001</v>
      </c>
      <c r="D9" s="90">
        <v>123244.26781</v>
      </c>
      <c r="E9" s="90">
        <v>107298.21165000001</v>
      </c>
      <c r="F9" s="90">
        <v>93799.839599999992</v>
      </c>
      <c r="G9" s="90">
        <v>80217.283079999994</v>
      </c>
      <c r="H9" s="90">
        <v>69405.895230000009</v>
      </c>
      <c r="I9" s="90">
        <v>84065.8845</v>
      </c>
      <c r="J9" s="89"/>
      <c r="K9" s="78">
        <f>+SUM(B9:E9)</f>
        <v>509599.30481</v>
      </c>
      <c r="L9" s="78">
        <f>+SUM(C9:E9)</f>
        <v>356946.49325000006</v>
      </c>
      <c r="M9" s="78">
        <f>+SUM(D9:E9)</f>
        <v>230542.47946</v>
      </c>
      <c r="N9" s="78">
        <f>+SUM(F9:I9)</f>
        <v>327488.90240999998</v>
      </c>
      <c r="O9" s="78">
        <f>+SUM(G9:I9)</f>
        <v>233689.06280999997</v>
      </c>
      <c r="P9" s="78">
        <f>+SUM(H9:I9)</f>
        <v>153471.77973000001</v>
      </c>
    </row>
    <row r="10" spans="1:16" x14ac:dyDescent="0.15">
      <c r="A10" s="67" t="s">
        <v>44</v>
      </c>
      <c r="B10" s="91">
        <f t="shared" ref="B10:C10" si="0">+B8-B9</f>
        <v>37382.66668651576</v>
      </c>
      <c r="C10" s="91">
        <f t="shared" si="0"/>
        <v>36201.634070000015</v>
      </c>
      <c r="D10" s="91">
        <f t="shared" ref="D10:P10" si="1">+D8-D9</f>
        <v>37572.272060000003</v>
      </c>
      <c r="E10" s="91">
        <f t="shared" si="1"/>
        <v>32127.624899999995</v>
      </c>
      <c r="F10" s="91">
        <f t="shared" si="1"/>
        <v>31441.568750000108</v>
      </c>
      <c r="G10" s="91">
        <f t="shared" si="1"/>
        <v>28096.805439999967</v>
      </c>
      <c r="H10" s="91">
        <f t="shared" si="1"/>
        <v>22661.210919999983</v>
      </c>
      <c r="I10" s="91">
        <f t="shared" si="1"/>
        <v>27812.24506999999</v>
      </c>
      <c r="J10" s="89"/>
      <c r="K10" s="91">
        <f t="shared" ref="K10" si="2">+K8-K9</f>
        <v>143284.19771651574</v>
      </c>
      <c r="L10" s="91">
        <f t="shared" si="1"/>
        <v>105901.53102999995</v>
      </c>
      <c r="M10" s="91">
        <f t="shared" si="1"/>
        <v>69699.896959999984</v>
      </c>
      <c r="N10" s="91">
        <f t="shared" si="1"/>
        <v>110011.83018000005</v>
      </c>
      <c r="O10" s="91">
        <f t="shared" si="1"/>
        <v>78570.261429999955</v>
      </c>
      <c r="P10" s="91">
        <f t="shared" si="1"/>
        <v>50473.455989999988</v>
      </c>
    </row>
    <row r="11" spans="1:16" s="11" customFormat="1" ht="6" customHeight="1" x14ac:dyDescent="0.15">
      <c r="A11" s="66"/>
      <c r="B11" s="79"/>
      <c r="C11" s="79"/>
      <c r="D11" s="79"/>
      <c r="E11" s="79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</row>
    <row r="12" spans="1:16" x14ac:dyDescent="0.15">
      <c r="A12" s="67" t="s">
        <v>77</v>
      </c>
      <c r="B12" s="75">
        <v>999975.46799999999</v>
      </c>
      <c r="C12" s="75">
        <v>859392.03700000001</v>
      </c>
      <c r="D12" s="75">
        <v>766293.23</v>
      </c>
      <c r="E12" s="75">
        <v>741121.97199999995</v>
      </c>
      <c r="F12" s="75">
        <v>691279.49300000002</v>
      </c>
      <c r="G12" s="75">
        <v>644780.44499999995</v>
      </c>
      <c r="H12" s="75">
        <v>670111.94900000002</v>
      </c>
      <c r="I12" s="75">
        <v>815553.96799999999</v>
      </c>
      <c r="J12" s="83"/>
      <c r="K12" s="92">
        <f>+SUM(B12:E12)</f>
        <v>3366782.7069999999</v>
      </c>
      <c r="L12" s="92">
        <f>+SUM(C12:E12)</f>
        <v>2366807.2390000001</v>
      </c>
      <c r="M12" s="92">
        <f>+SUM(D12:E12)</f>
        <v>1507415.202</v>
      </c>
      <c r="N12" s="92">
        <f>+SUM(F12:I12)</f>
        <v>2821725.855</v>
      </c>
      <c r="O12" s="92">
        <f>+SUM(G12:I12)</f>
        <v>2130446.3619999997</v>
      </c>
      <c r="P12" s="92">
        <f>+SUM(H12:I12)</f>
        <v>1485665.9169999999</v>
      </c>
    </row>
    <row r="13" spans="1:16" s="11" customFormat="1" ht="6" customHeight="1" x14ac:dyDescent="0.15">
      <c r="A13" s="66"/>
      <c r="B13" s="79"/>
      <c r="C13" s="79"/>
      <c r="D13" s="79"/>
      <c r="E13" s="79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</row>
    <row r="14" spans="1:16" x14ac:dyDescent="0.15">
      <c r="A14" s="68" t="s">
        <v>78</v>
      </c>
      <c r="B14" s="98">
        <f t="shared" ref="B14:C14" si="3">+B9/B12</f>
        <v>0.1526565565306448</v>
      </c>
      <c r="C14" s="98">
        <f t="shared" si="3"/>
        <v>0.14708539100647963</v>
      </c>
      <c r="D14" s="98">
        <f t="shared" ref="D14:I14" si="4">+D9/D12</f>
        <v>0.16083173253403271</v>
      </c>
      <c r="E14" s="98">
        <f t="shared" si="4"/>
        <v>0.1447780739254618</v>
      </c>
      <c r="F14" s="98">
        <f t="shared" si="4"/>
        <v>0.13569018110595099</v>
      </c>
      <c r="G14" s="98">
        <f t="shared" si="4"/>
        <v>0.12441022940762417</v>
      </c>
      <c r="H14" s="98">
        <f t="shared" si="4"/>
        <v>0.10357358249404983</v>
      </c>
      <c r="I14" s="98">
        <f t="shared" si="4"/>
        <v>0.10307826066514829</v>
      </c>
      <c r="J14" s="99"/>
      <c r="K14" s="98">
        <f t="shared" ref="K14" si="5">+K9/K12</f>
        <v>0.15136091312055086</v>
      </c>
      <c r="L14" s="98">
        <f t="shared" ref="L14:P14" si="6">+L9/L12</f>
        <v>0.1508135041030268</v>
      </c>
      <c r="M14" s="98">
        <f t="shared" si="6"/>
        <v>0.15293893756287061</v>
      </c>
      <c r="N14" s="98">
        <f t="shared" si="6"/>
        <v>0.11605978725031031</v>
      </c>
      <c r="O14" s="98">
        <f t="shared" si="6"/>
        <v>0.10969018839348747</v>
      </c>
      <c r="P14" s="98">
        <f t="shared" si="6"/>
        <v>0.10330167635527714</v>
      </c>
    </row>
    <row r="15" spans="1:16" x14ac:dyDescent="0.15">
      <c r="A15" s="68" t="s">
        <v>79</v>
      </c>
      <c r="B15" s="98">
        <f t="shared" ref="B15:C15" si="7">+B8/B12</f>
        <v>0.19004014031123787</v>
      </c>
      <c r="C15" s="98">
        <f t="shared" si="7"/>
        <v>0.18921009371651884</v>
      </c>
      <c r="D15" s="98">
        <f t="shared" ref="D15:I15" si="8">+D8/D12</f>
        <v>0.20986292658490538</v>
      </c>
      <c r="E15" s="98">
        <f t="shared" si="8"/>
        <v>0.18812805694283211</v>
      </c>
      <c r="F15" s="98">
        <f t="shared" si="8"/>
        <v>0.18117333092940469</v>
      </c>
      <c r="G15" s="98">
        <f t="shared" si="8"/>
        <v>0.16798600106428471</v>
      </c>
      <c r="H15" s="98">
        <f t="shared" si="8"/>
        <v>0.13739063493404441</v>
      </c>
      <c r="I15" s="98">
        <f t="shared" si="8"/>
        <v>0.13718053489992951</v>
      </c>
      <c r="J15" s="99"/>
      <c r="K15" s="98">
        <f t="shared" ref="K15" si="9">+K8/K12</f>
        <v>0.19391910893717079</v>
      </c>
      <c r="L15" s="98">
        <f t="shared" ref="L15:P15" si="10">+L8/L12</f>
        <v>0.19555797221389182</v>
      </c>
      <c r="M15" s="98">
        <f t="shared" si="10"/>
        <v>0.1991769593550908</v>
      </c>
      <c r="N15" s="98">
        <f t="shared" si="10"/>
        <v>0.15504721403561014</v>
      </c>
      <c r="O15" s="98">
        <f t="shared" si="10"/>
        <v>0.14656990657434818</v>
      </c>
      <c r="P15" s="98">
        <f t="shared" si="10"/>
        <v>0.13727530085083053</v>
      </c>
    </row>
    <row r="16" spans="1:16" s="11" customFormat="1" ht="6" customHeight="1" x14ac:dyDescent="0.15">
      <c r="A16" s="66"/>
      <c r="B16" s="79"/>
      <c r="C16" s="79"/>
      <c r="D16" s="79"/>
      <c r="E16" s="79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</row>
    <row r="17" spans="1:17" x14ac:dyDescent="0.15">
      <c r="A17" s="69" t="s">
        <v>45</v>
      </c>
      <c r="B17" s="81">
        <f t="shared" ref="B17:C17" si="11">+B15/B14-1</f>
        <v>0.24488685340605443</v>
      </c>
      <c r="C17" s="81">
        <f t="shared" si="11"/>
        <v>0.28639623841489104</v>
      </c>
      <c r="D17" s="81">
        <f t="shared" ref="D17:I17" si="12">+D15/D14-1</f>
        <v>0.30486019940435227</v>
      </c>
      <c r="E17" s="81">
        <f t="shared" si="12"/>
        <v>0.29942367543643944</v>
      </c>
      <c r="F17" s="81">
        <f t="shared" si="12"/>
        <v>0.33519853428406199</v>
      </c>
      <c r="G17" s="81">
        <f t="shared" si="12"/>
        <v>0.35025875174529753</v>
      </c>
      <c r="H17" s="81">
        <f t="shared" si="12"/>
        <v>0.32650268172327945</v>
      </c>
      <c r="I17" s="81">
        <f t="shared" si="12"/>
        <v>0.3308386658323923</v>
      </c>
      <c r="J17" s="76"/>
      <c r="K17" s="81">
        <f t="shared" ref="K17" si="13">+K15/K14-1</f>
        <v>0.28117031629377531</v>
      </c>
      <c r="L17" s="81">
        <f t="shared" ref="L17:P17" si="14">+L15/L14-1</f>
        <v>0.29668741123008635</v>
      </c>
      <c r="M17" s="81">
        <f t="shared" si="14"/>
        <v>0.30232995291478693</v>
      </c>
      <c r="N17" s="81">
        <f t="shared" si="14"/>
        <v>0.33592536837254627</v>
      </c>
      <c r="O17" s="81">
        <f t="shared" si="14"/>
        <v>0.33621711039973312</v>
      </c>
      <c r="P17" s="81">
        <f t="shared" si="14"/>
        <v>0.32887776553316184</v>
      </c>
    </row>
    <row r="18" spans="1:17" x14ac:dyDescent="0.15">
      <c r="A18" s="69"/>
      <c r="B18" s="82"/>
      <c r="C18" s="82"/>
      <c r="D18" s="82"/>
      <c r="E18" s="82"/>
      <c r="F18" s="82"/>
      <c r="G18" s="82"/>
      <c r="H18" s="82"/>
      <c r="I18" s="82"/>
      <c r="J18" s="76"/>
      <c r="K18" s="76"/>
      <c r="L18" s="76"/>
      <c r="M18" s="76"/>
      <c r="N18" s="76"/>
      <c r="O18" s="76"/>
      <c r="P18" s="76"/>
    </row>
    <row r="19" spans="1:17" x14ac:dyDescent="0.15">
      <c r="A19" s="70" t="s">
        <v>46</v>
      </c>
      <c r="B19" s="86"/>
      <c r="C19" s="86"/>
      <c r="D19" s="86"/>
      <c r="E19" s="86"/>
      <c r="F19" s="86"/>
      <c r="G19" s="86"/>
      <c r="H19" s="86"/>
      <c r="I19" s="86"/>
      <c r="J19" s="87"/>
      <c r="K19" s="87"/>
      <c r="L19" s="87"/>
      <c r="M19" s="87"/>
      <c r="N19" s="87"/>
      <c r="O19" s="87"/>
      <c r="P19" s="87"/>
      <c r="Q19" s="41"/>
    </row>
    <row r="20" spans="1:17" x14ac:dyDescent="0.15">
      <c r="A20" s="67" t="s">
        <v>2</v>
      </c>
      <c r="B20" s="88">
        <v>9767.5784200000016</v>
      </c>
      <c r="C20" s="88">
        <v>8839.6921299999995</v>
      </c>
      <c r="D20" s="88">
        <v>8762.7659100000019</v>
      </c>
      <c r="E20" s="88">
        <v>8135.2278499999975</v>
      </c>
      <c r="F20" s="88">
        <v>10513.855170000003</v>
      </c>
      <c r="G20" s="88">
        <v>8954.8259899999975</v>
      </c>
      <c r="H20" s="88">
        <v>7951.4053600000043</v>
      </c>
      <c r="I20" s="88">
        <v>11056.498520000006</v>
      </c>
      <c r="J20" s="89"/>
      <c r="K20" s="77">
        <f>+SUM(B20:E20)</f>
        <v>35505.264309999999</v>
      </c>
      <c r="L20" s="77">
        <f>+SUM(C20:E20)</f>
        <v>25737.685890000001</v>
      </c>
      <c r="M20" s="77">
        <f>+SUM(D20:E20)</f>
        <v>16897.993759999998</v>
      </c>
      <c r="N20" s="77">
        <f>+SUM(F20:I20)</f>
        <v>38476.585040000013</v>
      </c>
      <c r="O20" s="77">
        <f>+SUM(G20:I20)</f>
        <v>27962.72987000001</v>
      </c>
      <c r="P20" s="77">
        <f>+SUM(H20:I20)</f>
        <v>19007.903880000013</v>
      </c>
    </row>
    <row r="21" spans="1:17" s="11" customFormat="1" ht="6" customHeight="1" x14ac:dyDescent="0.15">
      <c r="A21" s="66"/>
      <c r="B21" s="93"/>
      <c r="C21" s="93"/>
      <c r="D21" s="93"/>
      <c r="E21" s="93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</row>
    <row r="22" spans="1:17" x14ac:dyDescent="0.15">
      <c r="A22" s="67" t="s">
        <v>44</v>
      </c>
      <c r="B22" s="91">
        <v>9767.5784200000016</v>
      </c>
      <c r="C22" s="91">
        <v>8839.6921299999995</v>
      </c>
      <c r="D22" s="91">
        <v>8762.7659100000019</v>
      </c>
      <c r="E22" s="91">
        <v>8135.2278499999975</v>
      </c>
      <c r="F22" s="91">
        <v>10513.855170000003</v>
      </c>
      <c r="G22" s="91">
        <v>8954.8259899999975</v>
      </c>
      <c r="H22" s="91">
        <v>7951.4053600000043</v>
      </c>
      <c r="I22" s="91">
        <v>11056.498520000006</v>
      </c>
      <c r="J22" s="89"/>
      <c r="K22" s="77">
        <f>+SUM(B22:E22)</f>
        <v>35505.264309999999</v>
      </c>
      <c r="L22" s="77">
        <f>+SUM(C22:E22)</f>
        <v>25737.685890000001</v>
      </c>
      <c r="M22" s="77">
        <f>+SUM(D22:E22)</f>
        <v>16897.993759999998</v>
      </c>
      <c r="N22" s="77">
        <f>+SUM(F22:I22)</f>
        <v>38476.585040000013</v>
      </c>
      <c r="O22" s="77">
        <f>+SUM(G22:I22)</f>
        <v>27962.72987000001</v>
      </c>
      <c r="P22" s="77">
        <f>+SUM(H22:I22)</f>
        <v>19007.903880000013</v>
      </c>
    </row>
    <row r="23" spans="1:17" s="11" customFormat="1" ht="6" customHeight="1" x14ac:dyDescent="0.15">
      <c r="A23" s="66"/>
      <c r="B23" s="79"/>
      <c r="C23" s="79"/>
      <c r="D23" s="79"/>
      <c r="E23" s="79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</row>
    <row r="24" spans="1:17" x14ac:dyDescent="0.15">
      <c r="A24" s="67" t="s">
        <v>80</v>
      </c>
      <c r="B24" s="75">
        <v>286290.83100000001</v>
      </c>
      <c r="C24" s="75">
        <v>278460.25699999998</v>
      </c>
      <c r="D24" s="75">
        <v>312406.20299999998</v>
      </c>
      <c r="E24" s="75">
        <v>326126.81199999998</v>
      </c>
      <c r="F24" s="75">
        <v>318930.09899999999</v>
      </c>
      <c r="G24" s="75">
        <v>323877.68900000001</v>
      </c>
      <c r="H24" s="75">
        <v>484653.29100000003</v>
      </c>
      <c r="I24" s="75">
        <v>392905.52799999999</v>
      </c>
      <c r="J24" s="83"/>
      <c r="K24" s="77">
        <f>+SUM(B24:E24)</f>
        <v>1203284.1029999999</v>
      </c>
      <c r="L24" s="92">
        <f>+SUM(C24:E24)</f>
        <v>916993.27199999988</v>
      </c>
      <c r="M24" s="92">
        <f>+SUM(D24:E24)</f>
        <v>638533.0149999999</v>
      </c>
      <c r="N24" s="92">
        <f>+SUM(F24:I24)</f>
        <v>1520366.6069999998</v>
      </c>
      <c r="O24" s="92">
        <f>+SUM(G24:I24)</f>
        <v>1201436.5079999999</v>
      </c>
      <c r="P24" s="92">
        <f>+SUM(H24:I24)</f>
        <v>877558.81900000002</v>
      </c>
    </row>
    <row r="25" spans="1:17" s="11" customFormat="1" ht="6" customHeight="1" x14ac:dyDescent="0.15">
      <c r="A25" s="66"/>
      <c r="B25" s="79"/>
      <c r="C25" s="79"/>
      <c r="D25" s="79"/>
      <c r="E25" s="79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</row>
    <row r="26" spans="1:17" x14ac:dyDescent="0.15">
      <c r="A26" s="68" t="s">
        <v>81</v>
      </c>
      <c r="B26" s="98">
        <f t="shared" ref="B26:C26" si="15">+B20/B24</f>
        <v>3.4117678117326786E-2</v>
      </c>
      <c r="C26" s="98">
        <f t="shared" si="15"/>
        <v>3.1744896831004503E-2</v>
      </c>
      <c r="D26" s="98">
        <f t="shared" ref="D26:P26" si="16">+D20/D24</f>
        <v>2.8049269911583678E-2</v>
      </c>
      <c r="E26" s="98">
        <f t="shared" si="16"/>
        <v>2.4944983211009335E-2</v>
      </c>
      <c r="F26" s="98">
        <f t="shared" si="16"/>
        <v>3.2966017327828327E-2</v>
      </c>
      <c r="G26" s="98">
        <f t="shared" si="16"/>
        <v>2.7648789324293335E-2</v>
      </c>
      <c r="H26" s="98">
        <f t="shared" si="16"/>
        <v>1.6406378554850262E-2</v>
      </c>
      <c r="I26" s="98">
        <f t="shared" si="16"/>
        <v>2.814034858781627E-2</v>
      </c>
      <c r="J26" s="99"/>
      <c r="K26" s="98">
        <f t="shared" ref="K26" si="17">+K20/K24</f>
        <v>2.9506966992648785E-2</v>
      </c>
      <c r="L26" s="98">
        <f t="shared" si="16"/>
        <v>2.8067475166818893E-2</v>
      </c>
      <c r="M26" s="98">
        <f t="shared" si="16"/>
        <v>2.6463774563011438E-2</v>
      </c>
      <c r="N26" s="98">
        <f t="shared" si="16"/>
        <v>2.5307438918250338E-2</v>
      </c>
      <c r="O26" s="98">
        <f t="shared" si="16"/>
        <v>2.3274413324220387E-2</v>
      </c>
      <c r="P26" s="98">
        <f t="shared" si="16"/>
        <v>2.1659977050495587E-2</v>
      </c>
    </row>
    <row r="27" spans="1:17" s="11" customFormat="1" ht="6" customHeight="1" x14ac:dyDescent="0.15">
      <c r="A27" s="66"/>
      <c r="B27" s="79"/>
      <c r="C27" s="79"/>
      <c r="D27" s="79"/>
      <c r="E27" s="79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</row>
    <row r="28" spans="1:17" x14ac:dyDescent="0.15">
      <c r="A28" s="35" t="s">
        <v>101</v>
      </c>
      <c r="B28" s="88">
        <v>2623.7575025545952</v>
      </c>
      <c r="C28" s="88">
        <v>2480.793819999993</v>
      </c>
      <c r="D28" s="88">
        <v>2922.3577800000012</v>
      </c>
      <c r="E28" s="88">
        <v>3487.1907699999956</v>
      </c>
      <c r="F28" s="88">
        <v>2831.3185300000014</v>
      </c>
      <c r="G28" s="88">
        <v>3674.3450700000076</v>
      </c>
      <c r="H28" s="88">
        <v>4531.3398199999929</v>
      </c>
      <c r="I28" s="88">
        <v>2466.2696500000061</v>
      </c>
      <c r="J28" s="89"/>
      <c r="K28" s="77">
        <f>+SUM(B28:E28)</f>
        <v>11514.099872554585</v>
      </c>
      <c r="L28" s="77">
        <f>+SUM(C28:E28)</f>
        <v>8890.3423699999894</v>
      </c>
      <c r="M28" s="77">
        <f>+SUM(D28:E28)</f>
        <v>6409.5485499999968</v>
      </c>
      <c r="N28" s="77">
        <f>+SUM(F28:I28)</f>
        <v>13503.273070000007</v>
      </c>
      <c r="O28" s="77">
        <f>+SUM(G28:I28)</f>
        <v>10671.954540000006</v>
      </c>
      <c r="P28" s="77">
        <f>+SUM(H28:I28)</f>
        <v>6997.6094699999994</v>
      </c>
    </row>
    <row r="29" spans="1:17" s="11" customFormat="1" ht="6" customHeight="1" x14ac:dyDescent="0.15">
      <c r="A29" s="66"/>
      <c r="B29" s="79"/>
      <c r="C29" s="79"/>
      <c r="D29" s="79"/>
      <c r="E29" s="79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</row>
    <row r="30" spans="1:17" x14ac:dyDescent="0.15">
      <c r="A30" s="35" t="s">
        <v>47</v>
      </c>
      <c r="B30" s="89">
        <f>+B8+B20</f>
        <v>199803.05666651577</v>
      </c>
      <c r="C30" s="89">
        <f>+C8+C20</f>
        <v>171445.33999000004</v>
      </c>
      <c r="D30" s="89">
        <f t="shared" ref="D30:I30" si="18">+D8+D20</f>
        <v>169579.30578</v>
      </c>
      <c r="E30" s="89">
        <f t="shared" si="18"/>
        <v>147561.0644</v>
      </c>
      <c r="F30" s="89">
        <f t="shared" si="18"/>
        <v>135755.2635200001</v>
      </c>
      <c r="G30" s="89">
        <f t="shared" si="18"/>
        <v>117268.91450999996</v>
      </c>
      <c r="H30" s="89">
        <f t="shared" si="18"/>
        <v>100018.51151</v>
      </c>
      <c r="I30" s="89">
        <f t="shared" si="18"/>
        <v>122934.62809</v>
      </c>
      <c r="J30" s="89"/>
      <c r="K30" s="89">
        <f t="shared" ref="K30" si="19">+K8+K20</f>
        <v>688388.76683651574</v>
      </c>
      <c r="L30" s="89">
        <f t="shared" ref="L30:P30" si="20">+L8+L20</f>
        <v>488585.71017000003</v>
      </c>
      <c r="M30" s="89">
        <f t="shared" si="20"/>
        <v>317140.37017999997</v>
      </c>
      <c r="N30" s="89">
        <f t="shared" si="20"/>
        <v>475977.31763000006</v>
      </c>
      <c r="O30" s="89">
        <f t="shared" si="20"/>
        <v>340222.05410999991</v>
      </c>
      <c r="P30" s="89">
        <f t="shared" si="20"/>
        <v>222953.13959999999</v>
      </c>
    </row>
    <row r="31" spans="1:17" x14ac:dyDescent="0.15">
      <c r="A31" s="35" t="s">
        <v>48</v>
      </c>
      <c r="B31" s="89">
        <f t="shared" ref="B31:C31" si="21">+B10+B22-B28</f>
        <v>44526.48760396117</v>
      </c>
      <c r="C31" s="89">
        <f t="shared" si="21"/>
        <v>42560.532380000019</v>
      </c>
      <c r="D31" s="89">
        <f t="shared" ref="D31:I31" si="22">+D10+D22-D28</f>
        <v>43412.680190000006</v>
      </c>
      <c r="E31" s="89">
        <f t="shared" si="22"/>
        <v>36775.661979999997</v>
      </c>
      <c r="F31" s="89">
        <f t="shared" si="22"/>
        <v>39124.105390000106</v>
      </c>
      <c r="G31" s="89">
        <f t="shared" si="22"/>
        <v>33377.286359999955</v>
      </c>
      <c r="H31" s="89">
        <f t="shared" si="22"/>
        <v>26081.276459999994</v>
      </c>
      <c r="I31" s="89">
        <f t="shared" si="22"/>
        <v>36402.473939999989</v>
      </c>
      <c r="J31" s="89"/>
      <c r="K31" s="89">
        <f t="shared" ref="K31" si="23">+K10+K22-K28</f>
        <v>167275.36215396115</v>
      </c>
      <c r="L31" s="89">
        <f t="shared" ref="L31:P31" si="24">+L10+L22-L28</f>
        <v>122748.87454999996</v>
      </c>
      <c r="M31" s="89">
        <f t="shared" si="24"/>
        <v>80188.342169999989</v>
      </c>
      <c r="N31" s="89">
        <f t="shared" si="24"/>
        <v>134985.14215000006</v>
      </c>
      <c r="O31" s="89">
        <f t="shared" si="24"/>
        <v>95861.036759999959</v>
      </c>
      <c r="P31" s="89">
        <f t="shared" si="24"/>
        <v>62483.750400000004</v>
      </c>
    </row>
    <row r="32" spans="1:17" x14ac:dyDescent="0.15">
      <c r="A32" s="69"/>
      <c r="B32" s="84"/>
      <c r="C32" s="84"/>
      <c r="D32" s="84"/>
      <c r="E32" s="84"/>
      <c r="F32" s="84"/>
      <c r="G32" s="84"/>
      <c r="H32" s="84"/>
      <c r="I32" s="84"/>
      <c r="J32" s="76"/>
      <c r="K32" s="76"/>
      <c r="L32" s="76"/>
      <c r="M32" s="76"/>
      <c r="N32" s="76"/>
      <c r="O32" s="76"/>
      <c r="P32" s="76"/>
    </row>
    <row r="33" spans="1:16" x14ac:dyDescent="0.15">
      <c r="A33" s="71" t="s">
        <v>103</v>
      </c>
      <c r="B33" s="84"/>
      <c r="C33" s="84"/>
      <c r="D33" s="84"/>
      <c r="E33" s="84"/>
      <c r="F33" s="84"/>
      <c r="G33" s="84"/>
      <c r="H33" s="84"/>
      <c r="I33" s="84"/>
      <c r="J33" s="76"/>
      <c r="K33" s="76"/>
      <c r="L33" s="76"/>
      <c r="M33" s="76"/>
      <c r="N33" s="76"/>
      <c r="O33" s="76"/>
      <c r="P33" s="76"/>
    </row>
    <row r="34" spans="1:16" x14ac:dyDescent="0.15">
      <c r="A34" s="67" t="s">
        <v>2</v>
      </c>
      <c r="B34" s="88">
        <v>190035.47824651576</v>
      </c>
      <c r="C34" s="88">
        <v>162605.64786000003</v>
      </c>
      <c r="D34" s="88">
        <v>160816.53987000001</v>
      </c>
      <c r="E34" s="88">
        <v>139425.83655000001</v>
      </c>
      <c r="F34" s="88">
        <v>125241.4083500001</v>
      </c>
      <c r="G34" s="88">
        <v>108314.08851999996</v>
      </c>
      <c r="H34" s="88">
        <v>91711.916749999989</v>
      </c>
      <c r="I34" s="88">
        <v>106587.33832</v>
      </c>
      <c r="J34" s="89"/>
      <c r="K34" s="77">
        <f>+SUM(B34:E34)</f>
        <v>652883.50252651575</v>
      </c>
      <c r="L34" s="77">
        <f>+SUM(C34:E34)</f>
        <v>462848.02428000001</v>
      </c>
      <c r="M34" s="77">
        <f t="shared" ref="M34:M36" si="25">+SUM(D34:E34)</f>
        <v>300242.37641999999</v>
      </c>
      <c r="N34" s="77">
        <f t="shared" ref="N34:N36" si="26">+SUM(F34:I34)</f>
        <v>431854.75194000005</v>
      </c>
      <c r="O34" s="77">
        <f t="shared" ref="O34:O36" si="27">+SUM(G34:I34)</f>
        <v>306613.34358999995</v>
      </c>
      <c r="P34" s="77">
        <f t="shared" ref="P34:P36" si="28">+SUM(H34:I34)</f>
        <v>198299.25506999998</v>
      </c>
    </row>
    <row r="35" spans="1:16" x14ac:dyDescent="0.15">
      <c r="A35" s="67" t="s">
        <v>39</v>
      </c>
      <c r="B35" s="88">
        <v>152652.81156</v>
      </c>
      <c r="C35" s="88">
        <v>126404.01379000001</v>
      </c>
      <c r="D35" s="88">
        <v>123244.26781</v>
      </c>
      <c r="E35" s="88">
        <v>107298.21165000001</v>
      </c>
      <c r="F35" s="88">
        <v>93799.839599999992</v>
      </c>
      <c r="G35" s="88">
        <v>80217.283079999994</v>
      </c>
      <c r="H35" s="88">
        <v>69053.016650000005</v>
      </c>
      <c r="I35" s="88">
        <v>79165.30343</v>
      </c>
      <c r="J35" s="89"/>
      <c r="K35" s="77">
        <f>+SUM(B35:E35)</f>
        <v>509599.30481</v>
      </c>
      <c r="L35" s="77">
        <f t="shared" ref="L35:L36" si="29">+SUM(C35:E35)</f>
        <v>356946.49325000006</v>
      </c>
      <c r="M35" s="77">
        <f t="shared" si="25"/>
        <v>230542.47946</v>
      </c>
      <c r="N35" s="77">
        <f t="shared" si="26"/>
        <v>322235.44276000001</v>
      </c>
      <c r="O35" s="77">
        <f t="shared" si="27"/>
        <v>228435.60316</v>
      </c>
      <c r="P35" s="77">
        <f t="shared" si="28"/>
        <v>148218.32008</v>
      </c>
    </row>
    <row r="36" spans="1:16" x14ac:dyDescent="0.15">
      <c r="A36" s="67" t="s">
        <v>44</v>
      </c>
      <c r="B36" s="88">
        <f t="shared" ref="B36" si="30">+B34-B35</f>
        <v>37382.66668651576</v>
      </c>
      <c r="C36" s="88">
        <f t="shared" ref="C36:I36" si="31">+C34-C35</f>
        <v>36201.634070000015</v>
      </c>
      <c r="D36" s="88">
        <f t="shared" si="31"/>
        <v>37572.272060000003</v>
      </c>
      <c r="E36" s="88">
        <f t="shared" si="31"/>
        <v>32127.624899999995</v>
      </c>
      <c r="F36" s="88">
        <f t="shared" si="31"/>
        <v>31441.568750000108</v>
      </c>
      <c r="G36" s="88">
        <f t="shared" si="31"/>
        <v>28096.805439999967</v>
      </c>
      <c r="H36" s="88">
        <f t="shared" si="31"/>
        <v>22658.900099999984</v>
      </c>
      <c r="I36" s="88">
        <f t="shared" si="31"/>
        <v>27422.034889999995</v>
      </c>
      <c r="J36" s="89"/>
      <c r="K36" s="77">
        <f>+SUM(B36:E36)</f>
        <v>143284.19771651577</v>
      </c>
      <c r="L36" s="77">
        <f t="shared" si="29"/>
        <v>105901.53103000001</v>
      </c>
      <c r="M36" s="77">
        <f t="shared" si="25"/>
        <v>69699.896959999998</v>
      </c>
      <c r="N36" s="77">
        <f t="shared" si="26"/>
        <v>109619.30918000005</v>
      </c>
      <c r="O36" s="77">
        <f t="shared" si="27"/>
        <v>78177.740429999947</v>
      </c>
      <c r="P36" s="77">
        <f t="shared" si="28"/>
        <v>50080.93498999998</v>
      </c>
    </row>
    <row r="37" spans="1:16" s="11" customFormat="1" ht="6" customHeight="1" x14ac:dyDescent="0.15">
      <c r="A37" s="66"/>
      <c r="B37" s="79"/>
      <c r="C37" s="79"/>
      <c r="D37" s="79"/>
      <c r="E37" s="79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</row>
    <row r="38" spans="1:16" x14ac:dyDescent="0.15">
      <c r="A38" s="67" t="s">
        <v>82</v>
      </c>
      <c r="B38" s="95">
        <v>999975.46799999999</v>
      </c>
      <c r="C38" s="95">
        <v>859392.03700000001</v>
      </c>
      <c r="D38" s="95">
        <v>766293.23</v>
      </c>
      <c r="E38" s="95">
        <v>741121.97199999995</v>
      </c>
      <c r="F38" s="95">
        <v>691279.49300000002</v>
      </c>
      <c r="G38" s="95">
        <v>644780.44499999995</v>
      </c>
      <c r="H38" s="95">
        <v>663135.36600000004</v>
      </c>
      <c r="I38" s="95">
        <v>737242.89099999995</v>
      </c>
      <c r="J38" s="96"/>
      <c r="K38" s="92">
        <f>+SUM(B38:E38)</f>
        <v>3366782.7069999999</v>
      </c>
      <c r="L38" s="97">
        <f>+SUM(C38:E38)</f>
        <v>2366807.2390000001</v>
      </c>
      <c r="M38" s="97">
        <f>+SUM(D38:E38)</f>
        <v>1507415.202</v>
      </c>
      <c r="N38" s="97">
        <f>+SUM(F38:I38)</f>
        <v>2736438.1949999998</v>
      </c>
      <c r="O38" s="97">
        <f>+SUM(G38:I38)</f>
        <v>2045158.702</v>
      </c>
      <c r="P38" s="97">
        <f>+SUM(H38:I38)</f>
        <v>1400378.257</v>
      </c>
    </row>
    <row r="39" spans="1:16" s="11" customFormat="1" ht="6" customHeight="1" x14ac:dyDescent="0.15">
      <c r="A39" s="66"/>
      <c r="B39" s="79"/>
      <c r="C39" s="79"/>
      <c r="D39" s="79"/>
      <c r="E39" s="79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</row>
    <row r="40" spans="1:16" x14ac:dyDescent="0.15">
      <c r="A40" s="68" t="s">
        <v>78</v>
      </c>
      <c r="B40" s="98">
        <f t="shared" ref="B40:C40" si="32">+B35/B38</f>
        <v>0.1526565565306448</v>
      </c>
      <c r="C40" s="98">
        <f t="shared" si="32"/>
        <v>0.14708539100647963</v>
      </c>
      <c r="D40" s="98">
        <f t="shared" ref="D40:I40" si="33">+D35/D38</f>
        <v>0.16083173253403271</v>
      </c>
      <c r="E40" s="98">
        <f t="shared" si="33"/>
        <v>0.1447780739254618</v>
      </c>
      <c r="F40" s="98">
        <f t="shared" si="33"/>
        <v>0.13569018110595099</v>
      </c>
      <c r="G40" s="98">
        <f t="shared" si="33"/>
        <v>0.12441022940762417</v>
      </c>
      <c r="H40" s="98">
        <f t="shared" si="33"/>
        <v>0.10413110232157337</v>
      </c>
      <c r="I40" s="98">
        <f t="shared" si="33"/>
        <v>0.10738021945877266</v>
      </c>
      <c r="J40" s="99"/>
      <c r="K40" s="98">
        <f t="shared" ref="K40" si="34">+K35/K38</f>
        <v>0.15136091312055086</v>
      </c>
      <c r="L40" s="98">
        <f t="shared" ref="L40:P40" si="35">+L35/L38</f>
        <v>0.1508135041030268</v>
      </c>
      <c r="M40" s="98">
        <f t="shared" si="35"/>
        <v>0.15293893756287061</v>
      </c>
      <c r="N40" s="98">
        <f t="shared" si="35"/>
        <v>0.11775725223715496</v>
      </c>
      <c r="O40" s="98">
        <f t="shared" si="35"/>
        <v>0.11169578328401039</v>
      </c>
      <c r="P40" s="98">
        <f t="shared" si="35"/>
        <v>0.10584163195844307</v>
      </c>
    </row>
    <row r="41" spans="1:16" x14ac:dyDescent="0.15">
      <c r="A41" s="68" t="s">
        <v>79</v>
      </c>
      <c r="B41" s="98">
        <f t="shared" ref="B41:C41" si="36">+B34/B38</f>
        <v>0.19004014031123787</v>
      </c>
      <c r="C41" s="98">
        <f t="shared" si="36"/>
        <v>0.18921009371651884</v>
      </c>
      <c r="D41" s="98">
        <f t="shared" ref="D41:I41" si="37">+D34/D38</f>
        <v>0.20986292658490538</v>
      </c>
      <c r="E41" s="98">
        <f t="shared" si="37"/>
        <v>0.18812805694283211</v>
      </c>
      <c r="F41" s="98">
        <f t="shared" si="37"/>
        <v>0.18117333092940469</v>
      </c>
      <c r="G41" s="98">
        <f t="shared" si="37"/>
        <v>0.16798600106428471</v>
      </c>
      <c r="H41" s="98">
        <f t="shared" si="37"/>
        <v>0.13830044580973228</v>
      </c>
      <c r="I41" s="98">
        <f t="shared" si="37"/>
        <v>0.1445756067927958</v>
      </c>
      <c r="J41" s="99"/>
      <c r="K41" s="98">
        <f t="shared" ref="K41" si="38">+K34/K38</f>
        <v>0.19391910893717079</v>
      </c>
      <c r="L41" s="98">
        <f t="shared" ref="L41:P41" si="39">+L34/L38</f>
        <v>0.19555797221389182</v>
      </c>
      <c r="M41" s="98">
        <f t="shared" si="39"/>
        <v>0.1991769593550908</v>
      </c>
      <c r="N41" s="98">
        <f t="shared" si="39"/>
        <v>0.15781637338971585</v>
      </c>
      <c r="O41" s="98">
        <f t="shared" si="39"/>
        <v>0.14992154070496186</v>
      </c>
      <c r="P41" s="98">
        <f t="shared" si="39"/>
        <v>0.14160406595773073</v>
      </c>
    </row>
    <row r="42" spans="1:16" s="11" customFormat="1" ht="6" customHeight="1" x14ac:dyDescent="0.15">
      <c r="A42" s="66"/>
      <c r="B42" s="79"/>
      <c r="C42" s="79"/>
      <c r="D42" s="79"/>
      <c r="E42" s="79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</row>
    <row r="43" spans="1:16" x14ac:dyDescent="0.15">
      <c r="A43" s="69" t="s">
        <v>45</v>
      </c>
      <c r="B43" s="81">
        <f t="shared" ref="B43:C43" si="40">+B41/B40-1</f>
        <v>0.24488685340605443</v>
      </c>
      <c r="C43" s="81">
        <f t="shared" si="40"/>
        <v>0.28639623841489104</v>
      </c>
      <c r="D43" s="81">
        <f t="shared" ref="D43:I43" si="41">+D41/D40-1</f>
        <v>0.30486019940435227</v>
      </c>
      <c r="E43" s="81">
        <f t="shared" si="41"/>
        <v>0.29942367543643944</v>
      </c>
      <c r="F43" s="81">
        <f t="shared" si="41"/>
        <v>0.33519853428406199</v>
      </c>
      <c r="G43" s="81">
        <f t="shared" si="41"/>
        <v>0.35025875174529753</v>
      </c>
      <c r="H43" s="81">
        <f t="shared" si="41"/>
        <v>0.32813772951945275</v>
      </c>
      <c r="I43" s="81">
        <f t="shared" si="41"/>
        <v>0.34638956338046833</v>
      </c>
      <c r="J43" s="76"/>
      <c r="K43" s="81">
        <f t="shared" ref="K43" si="42">+K41/K40-1</f>
        <v>0.28117031629377531</v>
      </c>
      <c r="L43" s="81">
        <f t="shared" ref="L43:P43" si="43">+L41/L40-1</f>
        <v>0.29668741123008635</v>
      </c>
      <c r="M43" s="81">
        <f t="shared" si="43"/>
        <v>0.30232995291478693</v>
      </c>
      <c r="N43" s="81">
        <f t="shared" si="43"/>
        <v>0.34018389858388165</v>
      </c>
      <c r="O43" s="81">
        <f t="shared" si="43"/>
        <v>0.34223098041001521</v>
      </c>
      <c r="P43" s="81">
        <f t="shared" si="43"/>
        <v>0.33788626779043973</v>
      </c>
    </row>
    <row r="44" spans="1:16" x14ac:dyDescent="0.15">
      <c r="A44" s="69"/>
      <c r="B44" s="69"/>
      <c r="C44" s="84"/>
      <c r="D44" s="84"/>
      <c r="E44" s="84"/>
      <c r="F44" s="84"/>
      <c r="G44" s="84"/>
      <c r="H44" s="84"/>
      <c r="I44" s="84"/>
      <c r="J44" s="76"/>
      <c r="K44" s="76"/>
      <c r="L44" s="76"/>
      <c r="M44" s="76"/>
      <c r="N44" s="76"/>
      <c r="O44" s="76"/>
      <c r="P44" s="76"/>
    </row>
    <row r="45" spans="1:16" x14ac:dyDescent="0.15">
      <c r="A45" s="1" t="s">
        <v>83</v>
      </c>
      <c r="C45" s="84"/>
      <c r="D45" s="84"/>
      <c r="E45" s="84"/>
      <c r="F45" s="84"/>
      <c r="G45" s="84"/>
      <c r="H45" s="84"/>
      <c r="I45" s="84"/>
      <c r="J45" s="76"/>
      <c r="K45" s="76"/>
      <c r="L45" s="76"/>
      <c r="M45" s="76"/>
      <c r="N45" s="76"/>
      <c r="O45" s="76"/>
      <c r="P45" s="76"/>
    </row>
    <row r="46" spans="1:16" x14ac:dyDescent="0.15">
      <c r="A46" s="35" t="s">
        <v>73</v>
      </c>
      <c r="B46" s="35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</row>
    <row r="47" spans="1:16" x14ac:dyDescent="0.15">
      <c r="A47" s="1" t="s">
        <v>74</v>
      </c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</row>
    <row r="48" spans="1:16" x14ac:dyDescent="0.15">
      <c r="A48" s="35" t="s">
        <v>75</v>
      </c>
      <c r="B48" s="35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</row>
    <row r="49" spans="1:9" x14ac:dyDescent="0.15">
      <c r="A49" s="35" t="s">
        <v>84</v>
      </c>
      <c r="B49" s="35"/>
    </row>
    <row r="50" spans="1:9" x14ac:dyDescent="0.15">
      <c r="A50" s="1" t="s">
        <v>76</v>
      </c>
    </row>
    <row r="51" spans="1:9" x14ac:dyDescent="0.15">
      <c r="A51" s="1" t="s">
        <v>102</v>
      </c>
    </row>
    <row r="54" spans="1:9" x14ac:dyDescent="0.15">
      <c r="C54" s="72"/>
      <c r="D54" s="72"/>
      <c r="E54" s="72"/>
      <c r="F54" s="72"/>
      <c r="G54" s="72"/>
      <c r="H54" s="72"/>
      <c r="I54" s="72"/>
    </row>
    <row r="56" spans="1:9" x14ac:dyDescent="0.15">
      <c r="F56" s="108"/>
    </row>
  </sheetData>
  <pageMargins left="0.7" right="0.7" top="0.75" bottom="0.75" header="0.3" footer="0.3"/>
  <pageSetup scale="50" orientation="landscape" horizontalDpi="1200" verticalDpi="1200" r:id="rId1"/>
  <ignoredErrors>
    <ignoredError sqref="C10 C14:C15 C26 C30:C31 C17:C18 C32:C33 C40:C41 C43 C44 L8:P18 L20:P33 K8:K9 K12 K20:K43 L35:P44 M34:P34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7DB18-8889-49F3-BC95-13097E1979B3}">
  <sheetPr>
    <pageSetUpPr fitToPage="1"/>
  </sheetPr>
  <dimension ref="A2:V49"/>
  <sheetViews>
    <sheetView showGridLines="0" zoomScale="90" zoomScaleNormal="90" workbookViewId="0">
      <selection activeCell="A5" sqref="A5"/>
    </sheetView>
  </sheetViews>
  <sheetFormatPr baseColWidth="10" defaultColWidth="9.1640625" defaultRowHeight="14" x14ac:dyDescent="0.15"/>
  <cols>
    <col min="1" max="1" width="41.5" style="1" customWidth="1"/>
    <col min="2" max="9" width="12.6640625" style="1" customWidth="1"/>
    <col min="10" max="10" width="6.6640625" style="1" customWidth="1"/>
    <col min="11" max="16" width="12.6640625" style="1" customWidth="1"/>
    <col min="17" max="17" width="16.33203125" style="1" customWidth="1"/>
    <col min="18" max="16384" width="9.1640625" style="1"/>
  </cols>
  <sheetData>
    <row r="2" spans="1:22" x14ac:dyDescent="0.15">
      <c r="A2" s="2" t="s">
        <v>54</v>
      </c>
      <c r="B2" s="2"/>
      <c r="C2" s="3"/>
      <c r="D2" s="3"/>
      <c r="E2" s="4"/>
      <c r="F2" s="4"/>
      <c r="G2" s="4"/>
      <c r="H2" s="4"/>
      <c r="I2" s="4"/>
      <c r="L2" s="3"/>
      <c r="M2" s="3"/>
      <c r="N2" s="3"/>
      <c r="O2" s="3"/>
      <c r="P2" s="3"/>
    </row>
    <row r="3" spans="1:22" x14ac:dyDescent="0.15">
      <c r="A3" s="5" t="s">
        <v>100</v>
      </c>
      <c r="B3" s="5"/>
      <c r="C3" s="4"/>
      <c r="D3" s="4"/>
      <c r="E3" s="4"/>
      <c r="F3" s="4"/>
      <c r="G3" s="4"/>
      <c r="H3" s="4"/>
      <c r="I3" s="4"/>
      <c r="L3" s="4"/>
      <c r="M3" s="4"/>
      <c r="N3" s="4"/>
      <c r="O3" s="4"/>
      <c r="P3" s="4"/>
    </row>
    <row r="4" spans="1:22" x14ac:dyDescent="0.15">
      <c r="A4" s="6" t="s">
        <v>71</v>
      </c>
      <c r="B4" s="7" t="s">
        <v>0</v>
      </c>
      <c r="C4" s="7" t="s">
        <v>0</v>
      </c>
      <c r="D4" s="7" t="s">
        <v>0</v>
      </c>
      <c r="E4" s="7" t="s">
        <v>0</v>
      </c>
      <c r="F4" s="7" t="s">
        <v>0</v>
      </c>
      <c r="G4" s="7" t="s">
        <v>0</v>
      </c>
      <c r="H4" s="7" t="s">
        <v>0</v>
      </c>
      <c r="I4" s="7" t="s">
        <v>0</v>
      </c>
      <c r="J4" s="4"/>
      <c r="K4" s="7" t="s">
        <v>1</v>
      </c>
      <c r="L4" s="7" t="s">
        <v>1</v>
      </c>
      <c r="M4" s="7" t="s">
        <v>1</v>
      </c>
      <c r="N4" s="7" t="s">
        <v>1</v>
      </c>
      <c r="O4" s="7" t="s">
        <v>1</v>
      </c>
      <c r="P4" s="7" t="s">
        <v>1</v>
      </c>
    </row>
    <row r="5" spans="1:22" x14ac:dyDescent="0.15">
      <c r="A5" s="8"/>
      <c r="B5" s="9">
        <v>44561</v>
      </c>
      <c r="C5" s="9">
        <v>44469</v>
      </c>
      <c r="D5" s="9">
        <v>44377</v>
      </c>
      <c r="E5" s="9">
        <v>44286</v>
      </c>
      <c r="F5" s="9">
        <v>44196</v>
      </c>
      <c r="G5" s="9">
        <v>44104</v>
      </c>
      <c r="H5" s="9">
        <v>44012</v>
      </c>
      <c r="I5" s="9">
        <v>43921</v>
      </c>
      <c r="J5" s="4"/>
      <c r="K5" s="9">
        <v>44561</v>
      </c>
      <c r="L5" s="9">
        <v>44469</v>
      </c>
      <c r="M5" s="9">
        <v>44377</v>
      </c>
      <c r="N5" s="9">
        <v>44196</v>
      </c>
      <c r="O5" s="9">
        <v>44104</v>
      </c>
      <c r="P5" s="9">
        <v>44012</v>
      </c>
    </row>
    <row r="6" spans="1:22" x14ac:dyDescent="0.15">
      <c r="A6" s="8"/>
      <c r="B6" s="9"/>
      <c r="C6" s="9"/>
      <c r="D6" s="9"/>
      <c r="E6" s="9"/>
      <c r="F6" s="9"/>
      <c r="G6" s="9"/>
      <c r="H6" s="9"/>
      <c r="I6" s="9"/>
      <c r="J6" s="23"/>
      <c r="K6" s="9"/>
      <c r="L6" s="9"/>
      <c r="M6" s="9"/>
      <c r="N6" s="9"/>
      <c r="O6" s="9"/>
      <c r="P6" s="9"/>
    </row>
    <row r="7" spans="1:22" x14ac:dyDescent="0.15">
      <c r="A7" s="37" t="s">
        <v>2</v>
      </c>
      <c r="B7" s="34">
        <v>39114.867819999992</v>
      </c>
      <c r="C7" s="38">
        <v>38199.013900000005</v>
      </c>
      <c r="D7" s="38">
        <v>36028.066330000009</v>
      </c>
      <c r="E7" s="38">
        <v>31199.272949999995</v>
      </c>
      <c r="F7" s="38">
        <v>25148.96995000001</v>
      </c>
      <c r="G7" s="38">
        <v>25414.764429999985</v>
      </c>
      <c r="H7" s="38">
        <v>21965.408920000009</v>
      </c>
      <c r="I7" s="38">
        <v>18379.15365</v>
      </c>
      <c r="J7" s="24"/>
      <c r="K7" s="12">
        <f>+SUM(B7:E7)</f>
        <v>144541.22099999999</v>
      </c>
      <c r="L7" s="12">
        <f>+SUM(C7:E7)</f>
        <v>105426.35318000002</v>
      </c>
      <c r="M7" s="12">
        <f>+SUM(D7:E7)</f>
        <v>67227.33928</v>
      </c>
      <c r="N7" s="12">
        <f>+SUM(F7:I7)</f>
        <v>90908.296949999989</v>
      </c>
      <c r="O7" s="12">
        <f>+SUM(G7:I7)</f>
        <v>65759.32699999999</v>
      </c>
      <c r="P7" s="12">
        <f>+SUM(H7:I7)</f>
        <v>40344.562570000009</v>
      </c>
    </row>
    <row r="8" spans="1:22" x14ac:dyDescent="0.15">
      <c r="A8" s="37" t="s">
        <v>16</v>
      </c>
      <c r="B8" s="105">
        <v>23186.216140000044</v>
      </c>
      <c r="C8" s="39">
        <v>22569.623149999963</v>
      </c>
      <c r="D8" s="39">
        <v>23459.920130000002</v>
      </c>
      <c r="E8" s="39">
        <v>29730.724579999991</v>
      </c>
      <c r="F8" s="39">
        <v>23122.430919999973</v>
      </c>
      <c r="G8" s="39">
        <v>23827.351460000016</v>
      </c>
      <c r="H8" s="39">
        <v>27891.870120000014</v>
      </c>
      <c r="I8" s="39">
        <v>23138.616279999998</v>
      </c>
      <c r="J8" s="24"/>
      <c r="K8" s="17">
        <f>+SUM(B8:E8)</f>
        <v>98946.483999999997</v>
      </c>
      <c r="L8" s="17">
        <f>+SUM(C8:E8)</f>
        <v>75760.267859999964</v>
      </c>
      <c r="M8" s="17">
        <f>+SUM(D8:E8)</f>
        <v>53190.644709999993</v>
      </c>
      <c r="N8" s="17">
        <f>+SUM(F8:I8)</f>
        <v>97980.268779999999</v>
      </c>
      <c r="O8" s="17">
        <f>+SUM(G8:I8)</f>
        <v>74857.837860000029</v>
      </c>
      <c r="P8" s="17">
        <f>+SUM(H8:I8)</f>
        <v>51030.486400000009</v>
      </c>
    </row>
    <row r="9" spans="1:22" x14ac:dyDescent="0.15">
      <c r="A9" s="37" t="s">
        <v>51</v>
      </c>
      <c r="B9" s="34">
        <f>+B7-B8</f>
        <v>15928.651679999948</v>
      </c>
      <c r="C9" s="38">
        <f>+C7-C8</f>
        <v>15629.390750000042</v>
      </c>
      <c r="D9" s="38">
        <f t="shared" ref="D9:I9" si="0">+D7-D8</f>
        <v>12568.146200000007</v>
      </c>
      <c r="E9" s="38">
        <f t="shared" si="0"/>
        <v>1468.5483700000041</v>
      </c>
      <c r="F9" s="38">
        <f t="shared" si="0"/>
        <v>2026.5390300000363</v>
      </c>
      <c r="G9" s="38">
        <f t="shared" si="0"/>
        <v>1587.4129699999685</v>
      </c>
      <c r="H9" s="38">
        <f t="shared" si="0"/>
        <v>-5926.4612000000052</v>
      </c>
      <c r="I9" s="38">
        <f t="shared" si="0"/>
        <v>-4759.4626299999982</v>
      </c>
      <c r="J9" s="24"/>
      <c r="K9" s="38">
        <f t="shared" ref="K9:L9" si="1">+K7-K8</f>
        <v>45594.736999999994</v>
      </c>
      <c r="L9" s="38">
        <f t="shared" si="1"/>
        <v>29666.085320000057</v>
      </c>
      <c r="M9" s="38">
        <f t="shared" ref="M9" si="2">+M7-M8</f>
        <v>14036.694570000007</v>
      </c>
      <c r="N9" s="38">
        <f t="shared" ref="N9" si="3">+N7-N8</f>
        <v>-7071.9718300000095</v>
      </c>
      <c r="O9" s="38">
        <f t="shared" ref="O9" si="4">+O7-O8</f>
        <v>-9098.5108600000385</v>
      </c>
      <c r="P9" s="38">
        <f t="shared" ref="P9" si="5">+P7-P8</f>
        <v>-10685.92383</v>
      </c>
    </row>
    <row r="10" spans="1:22" s="43" customFormat="1" ht="6" customHeight="1" x14ac:dyDescent="0.2">
      <c r="B10" s="44"/>
      <c r="C10" s="44"/>
      <c r="D10" s="44"/>
      <c r="E10" s="44"/>
      <c r="F10" s="44"/>
      <c r="G10" s="44"/>
      <c r="H10" s="44"/>
      <c r="I10" s="44"/>
      <c r="J10" s="25"/>
      <c r="K10" s="100"/>
      <c r="L10" s="100"/>
      <c r="M10" s="100"/>
      <c r="N10" s="12">
        <f t="shared" ref="N10" si="6">+SUM(F10:I10)</f>
        <v>0</v>
      </c>
      <c r="O10" s="12">
        <f t="shared" ref="O10" si="7">+SUM(G10:I10)</f>
        <v>0</v>
      </c>
      <c r="P10" s="100"/>
      <c r="Q10" s="100"/>
      <c r="R10" s="100"/>
      <c r="S10" s="100"/>
      <c r="T10" s="100"/>
      <c r="U10" s="100"/>
      <c r="V10" s="100"/>
    </row>
    <row r="11" spans="1:22" x14ac:dyDescent="0.15">
      <c r="A11" s="37" t="s">
        <v>17</v>
      </c>
      <c r="B11" s="34">
        <v>4231.3060800000021</v>
      </c>
      <c r="C11" s="34">
        <v>3909.6376099999975</v>
      </c>
      <c r="D11" s="34">
        <v>5074.4845100000002</v>
      </c>
      <c r="E11" s="34">
        <v>2696.9648000000007</v>
      </c>
      <c r="F11" s="34">
        <v>2365.00128</v>
      </c>
      <c r="G11" s="34">
        <v>1730.4128999999998</v>
      </c>
      <c r="H11" s="34">
        <v>1978.3595</v>
      </c>
      <c r="I11" s="34">
        <v>637.29232000000002</v>
      </c>
      <c r="J11" s="104"/>
      <c r="K11" s="12">
        <f>+SUM(B11:E11)</f>
        <v>15912.393</v>
      </c>
      <c r="L11" s="12">
        <f t="shared" ref="L11:L12" si="8">+SUM(C11:E11)</f>
        <v>11681.086919999998</v>
      </c>
      <c r="M11" s="12">
        <f t="shared" ref="M11:M12" si="9">+SUM(D11:E11)</f>
        <v>7771.4493100000009</v>
      </c>
      <c r="N11" s="12">
        <f t="shared" ref="N11:N12" si="10">+SUM(F11:I11)</f>
        <v>6711.0660000000007</v>
      </c>
      <c r="O11" s="12">
        <f t="shared" ref="O11:O12" si="11">+SUM(G11:I11)</f>
        <v>4346.0647200000003</v>
      </c>
      <c r="P11" s="12">
        <f t="shared" ref="P11:P12" si="12">+SUM(H11:I11)</f>
        <v>2615.65182</v>
      </c>
      <c r="Q11" s="35"/>
      <c r="R11" s="35"/>
      <c r="S11" s="35"/>
      <c r="T11" s="35"/>
      <c r="U11" s="35"/>
      <c r="V11" s="35"/>
    </row>
    <row r="12" spans="1:22" x14ac:dyDescent="0.15">
      <c r="A12" s="37" t="s">
        <v>18</v>
      </c>
      <c r="B12" s="105">
        <v>208.19612000000006</v>
      </c>
      <c r="C12" s="105">
        <v>132.84663999999995</v>
      </c>
      <c r="D12" s="105">
        <v>179.85647999999998</v>
      </c>
      <c r="E12" s="105">
        <v>143.79776000000001</v>
      </c>
      <c r="F12" s="105">
        <v>110.98637000000005</v>
      </c>
      <c r="G12" s="105">
        <v>158.72394</v>
      </c>
      <c r="H12" s="105">
        <v>115.99659999999997</v>
      </c>
      <c r="I12" s="105">
        <v>150.49339000000001</v>
      </c>
      <c r="J12" s="25"/>
      <c r="K12" s="17">
        <f>+SUM(B12:E12)</f>
        <v>664.697</v>
      </c>
      <c r="L12" s="17">
        <f t="shared" si="8"/>
        <v>456.50087999999994</v>
      </c>
      <c r="M12" s="17">
        <f t="shared" si="9"/>
        <v>323.65423999999996</v>
      </c>
      <c r="N12" s="17">
        <f t="shared" si="10"/>
        <v>536.20029999999997</v>
      </c>
      <c r="O12" s="17">
        <f t="shared" si="11"/>
        <v>425.21393</v>
      </c>
      <c r="P12" s="17">
        <f t="shared" si="12"/>
        <v>266.48998999999998</v>
      </c>
      <c r="Q12" s="35"/>
      <c r="R12" s="35"/>
      <c r="S12" s="35"/>
      <c r="T12" s="35"/>
      <c r="U12" s="35"/>
      <c r="V12" s="35"/>
    </row>
    <row r="13" spans="1:22" x14ac:dyDescent="0.15">
      <c r="A13" s="37" t="s">
        <v>19</v>
      </c>
      <c r="B13" s="34">
        <f t="shared" ref="B13" si="13">+SUM(B11:B12)</f>
        <v>4439.5022000000026</v>
      </c>
      <c r="C13" s="34">
        <f t="shared" ref="C13:I13" si="14">+SUM(C11:C12)</f>
        <v>4042.4842499999972</v>
      </c>
      <c r="D13" s="34">
        <f t="shared" si="14"/>
        <v>5254.3409900000006</v>
      </c>
      <c r="E13" s="34">
        <f t="shared" si="14"/>
        <v>2840.7625600000006</v>
      </c>
      <c r="F13" s="34">
        <f t="shared" si="14"/>
        <v>2475.98765</v>
      </c>
      <c r="G13" s="34">
        <f t="shared" si="14"/>
        <v>1889.1368399999999</v>
      </c>
      <c r="H13" s="34">
        <f t="shared" si="14"/>
        <v>2094.3561</v>
      </c>
      <c r="I13" s="34">
        <f t="shared" si="14"/>
        <v>787.78570999999999</v>
      </c>
      <c r="J13" s="25"/>
      <c r="K13" s="34">
        <f t="shared" ref="K13" si="15">+SUM(K11:K12)</f>
        <v>16577.09</v>
      </c>
      <c r="L13" s="34">
        <f t="shared" ref="L13:P13" si="16">+SUM(L11:L12)</f>
        <v>12137.587799999998</v>
      </c>
      <c r="M13" s="34">
        <f t="shared" si="16"/>
        <v>8095.1035500000007</v>
      </c>
      <c r="N13" s="34">
        <f t="shared" si="16"/>
        <v>7247.2663000000011</v>
      </c>
      <c r="O13" s="34">
        <f t="shared" si="16"/>
        <v>4771.2786500000002</v>
      </c>
      <c r="P13" s="34">
        <f t="shared" si="16"/>
        <v>2882.1418100000001</v>
      </c>
      <c r="Q13" s="35"/>
      <c r="R13" s="35"/>
      <c r="S13" s="35"/>
      <c r="T13" s="35"/>
      <c r="U13" s="35"/>
      <c r="V13" s="35"/>
    </row>
    <row r="14" spans="1:22" s="43" customFormat="1" ht="6" customHeight="1" x14ac:dyDescent="0.2">
      <c r="B14" s="44"/>
      <c r="C14" s="44"/>
      <c r="D14" s="44"/>
      <c r="E14" s="44"/>
      <c r="F14" s="44"/>
      <c r="G14" s="44"/>
      <c r="H14" s="44"/>
      <c r="I14" s="44"/>
      <c r="J14" s="25"/>
      <c r="K14" s="100"/>
      <c r="L14" s="100"/>
      <c r="M14" s="100"/>
      <c r="N14" s="12">
        <f t="shared" ref="N14" si="17">+SUM(F14:I14)</f>
        <v>0</v>
      </c>
      <c r="O14" s="12">
        <f t="shared" ref="O14" si="18">+SUM(G14:I14)</f>
        <v>0</v>
      </c>
      <c r="P14" s="100"/>
      <c r="Q14" s="100"/>
      <c r="R14" s="100"/>
      <c r="S14" s="100"/>
      <c r="T14" s="100"/>
      <c r="U14" s="100"/>
      <c r="V14" s="100"/>
    </row>
    <row r="15" spans="1:22" x14ac:dyDescent="0.15">
      <c r="A15" s="37" t="s">
        <v>20</v>
      </c>
      <c r="B15" s="34">
        <v>0</v>
      </c>
      <c r="C15" s="34">
        <v>0</v>
      </c>
      <c r="D15" s="34">
        <v>0</v>
      </c>
      <c r="E15" s="34">
        <v>0</v>
      </c>
      <c r="F15" s="34">
        <v>0</v>
      </c>
      <c r="G15" s="34">
        <v>-1580</v>
      </c>
      <c r="H15" s="34">
        <v>0</v>
      </c>
      <c r="I15" s="34">
        <v>0</v>
      </c>
      <c r="J15" s="25"/>
      <c r="K15" s="12">
        <f t="shared" ref="K15:K16" si="19">+SUM(B15:E15)</f>
        <v>0</v>
      </c>
      <c r="L15" s="12">
        <f t="shared" ref="L15:L17" si="20">+SUM(C15:E15)</f>
        <v>0</v>
      </c>
      <c r="M15" s="12">
        <f t="shared" ref="M15:M17" si="21">+SUM(D15:E15)</f>
        <v>0</v>
      </c>
      <c r="N15" s="12">
        <f t="shared" ref="N15:N17" si="22">+SUM(F15:I15)</f>
        <v>-1580</v>
      </c>
      <c r="O15" s="12">
        <f t="shared" ref="O15:O17" si="23">+SUM(G15:I15)</f>
        <v>-1580</v>
      </c>
      <c r="P15" s="12">
        <f t="shared" ref="P15:P17" si="24">+SUM(H15:I15)</f>
        <v>0</v>
      </c>
      <c r="Q15" s="35"/>
      <c r="R15" s="35"/>
      <c r="S15" s="35"/>
      <c r="T15" s="35"/>
      <c r="U15" s="35"/>
      <c r="V15" s="35"/>
    </row>
    <row r="16" spans="1:22" x14ac:dyDescent="0.15">
      <c r="A16" s="37" t="s">
        <v>21</v>
      </c>
      <c r="B16" s="34">
        <v>225.37670999999997</v>
      </c>
      <c r="C16" s="34">
        <v>583.34544000000005</v>
      </c>
      <c r="D16" s="34">
        <v>209.35522999999998</v>
      </c>
      <c r="E16" s="34">
        <v>322.43561999999997</v>
      </c>
      <c r="F16" s="34">
        <v>-169.89917000000005</v>
      </c>
      <c r="G16" s="34">
        <v>37.324529999999967</v>
      </c>
      <c r="H16" s="34">
        <v>60.448110000000042</v>
      </c>
      <c r="I16" s="34">
        <v>206.64088000000001</v>
      </c>
      <c r="J16" s="25"/>
      <c r="K16" s="12">
        <f t="shared" si="19"/>
        <v>1340.5129999999999</v>
      </c>
      <c r="L16" s="12">
        <f t="shared" si="20"/>
        <v>1115.1362899999999</v>
      </c>
      <c r="M16" s="12">
        <f t="shared" si="21"/>
        <v>531.79084999999998</v>
      </c>
      <c r="N16" s="12">
        <f t="shared" si="22"/>
        <v>134.51434999999995</v>
      </c>
      <c r="O16" s="12">
        <f t="shared" si="23"/>
        <v>304.41352000000001</v>
      </c>
      <c r="P16" s="12">
        <f t="shared" si="24"/>
        <v>267.08899000000008</v>
      </c>
      <c r="Q16" s="35"/>
      <c r="R16" s="35"/>
      <c r="S16" s="35"/>
      <c r="T16" s="35"/>
      <c r="U16" s="35"/>
      <c r="V16" s="35"/>
    </row>
    <row r="17" spans="1:22" x14ac:dyDescent="0.15">
      <c r="A17" s="37" t="s">
        <v>22</v>
      </c>
      <c r="B17" s="105">
        <v>0</v>
      </c>
      <c r="C17" s="105">
        <v>-0.39423999999999071</v>
      </c>
      <c r="D17" s="105">
        <v>-221.90628999999996</v>
      </c>
      <c r="E17" s="105">
        <v>-120.96729000000001</v>
      </c>
      <c r="F17" s="105">
        <v>-17.65352</v>
      </c>
      <c r="G17" s="105">
        <v>-3.4089500000000008</v>
      </c>
      <c r="H17" s="105">
        <v>-26.976320000000001</v>
      </c>
      <c r="I17" s="105">
        <v>-1.5609999999999999E-2</v>
      </c>
      <c r="J17" s="25"/>
      <c r="K17" s="17">
        <f>+SUM(B17:E17)</f>
        <v>-343.26781999999997</v>
      </c>
      <c r="L17" s="17">
        <f t="shared" si="20"/>
        <v>-343.26781999999997</v>
      </c>
      <c r="M17" s="17">
        <f t="shared" si="21"/>
        <v>-342.87357999999995</v>
      </c>
      <c r="N17" s="17">
        <f t="shared" si="22"/>
        <v>-48.054400000000008</v>
      </c>
      <c r="O17" s="17">
        <f t="shared" si="23"/>
        <v>-30.400880000000001</v>
      </c>
      <c r="P17" s="17">
        <f t="shared" si="24"/>
        <v>-26.99193</v>
      </c>
      <c r="Q17" s="35"/>
      <c r="R17" s="35"/>
      <c r="S17" s="35"/>
      <c r="T17" s="35"/>
      <c r="U17" s="35"/>
      <c r="V17" s="35"/>
    </row>
    <row r="18" spans="1:22" x14ac:dyDescent="0.15">
      <c r="A18" s="37" t="s">
        <v>23</v>
      </c>
      <c r="B18" s="33">
        <f>+SUM(B15:B17)</f>
        <v>225.37670999999997</v>
      </c>
      <c r="C18" s="33">
        <f>+SUM(C15:C17)</f>
        <v>582.95120000000009</v>
      </c>
      <c r="D18" s="33">
        <f t="shared" ref="D18:I18" si="25">+SUM(D15:D17)</f>
        <v>-12.551059999999978</v>
      </c>
      <c r="E18" s="33">
        <f t="shared" si="25"/>
        <v>201.46832999999998</v>
      </c>
      <c r="F18" s="33">
        <f t="shared" si="25"/>
        <v>-187.55269000000004</v>
      </c>
      <c r="G18" s="33">
        <f t="shared" si="25"/>
        <v>-1546.0844200000001</v>
      </c>
      <c r="H18" s="33">
        <f t="shared" si="25"/>
        <v>33.471790000000041</v>
      </c>
      <c r="I18" s="33">
        <f t="shared" si="25"/>
        <v>206.62527</v>
      </c>
      <c r="J18" s="25"/>
      <c r="K18" s="33">
        <f t="shared" ref="K18:L18" si="26">+SUM(K15:K17)</f>
        <v>997.24517999999989</v>
      </c>
      <c r="L18" s="33">
        <f t="shared" si="26"/>
        <v>771.86846999999989</v>
      </c>
      <c r="M18" s="33">
        <f t="shared" ref="M18" si="27">+SUM(M15:M17)</f>
        <v>188.91727000000003</v>
      </c>
      <c r="N18" s="33">
        <f t="shared" ref="N18" si="28">+SUM(N15:N17)</f>
        <v>-1493.5400500000001</v>
      </c>
      <c r="O18" s="33">
        <f t="shared" ref="O18" si="29">+SUM(O15:O17)</f>
        <v>-1305.9873599999999</v>
      </c>
      <c r="P18" s="33">
        <f t="shared" ref="P18" si="30">+SUM(P15:P17)</f>
        <v>240.09706000000008</v>
      </c>
      <c r="Q18" s="35"/>
      <c r="R18" s="35"/>
      <c r="S18" s="35"/>
      <c r="T18" s="35"/>
      <c r="U18" s="35"/>
      <c r="V18" s="35"/>
    </row>
    <row r="19" spans="1:22" s="43" customFormat="1" ht="6" customHeight="1" x14ac:dyDescent="0.2">
      <c r="B19" s="44"/>
      <c r="C19" s="44"/>
      <c r="D19" s="44"/>
      <c r="E19" s="44"/>
      <c r="F19" s="44"/>
      <c r="G19" s="44"/>
      <c r="H19" s="44"/>
      <c r="I19" s="44"/>
      <c r="J19" s="104"/>
      <c r="K19" s="100"/>
      <c r="L19" s="100"/>
      <c r="M19" s="100"/>
      <c r="N19" s="12">
        <f t="shared" ref="N19" si="31">+SUM(F19:I19)</f>
        <v>0</v>
      </c>
      <c r="O19" s="12">
        <f t="shared" ref="O19" si="32">+SUM(G19:I19)</f>
        <v>0</v>
      </c>
      <c r="P19" s="100"/>
      <c r="Q19" s="100"/>
      <c r="R19" s="100"/>
      <c r="S19" s="100"/>
      <c r="T19" s="100"/>
      <c r="U19" s="100"/>
      <c r="V19" s="100"/>
    </row>
    <row r="20" spans="1:22" x14ac:dyDescent="0.15">
      <c r="A20" s="37" t="s">
        <v>24</v>
      </c>
      <c r="B20" s="33">
        <f>+B9-B13-B18</f>
        <v>11263.772769999945</v>
      </c>
      <c r="C20" s="33">
        <f>+C9-C13-C18</f>
        <v>11003.955300000045</v>
      </c>
      <c r="D20" s="33">
        <f t="shared" ref="D20:P20" si="33">+D9-D13-D18</f>
        <v>7326.3562700000057</v>
      </c>
      <c r="E20" s="33">
        <f t="shared" si="33"/>
        <v>-1573.6825199999964</v>
      </c>
      <c r="F20" s="33">
        <f t="shared" si="33"/>
        <v>-261.8959299999637</v>
      </c>
      <c r="G20" s="33">
        <f t="shared" si="33"/>
        <v>1244.3605499999687</v>
      </c>
      <c r="H20" s="33">
        <f t="shared" si="33"/>
        <v>-8054.2890900000048</v>
      </c>
      <c r="I20" s="33">
        <f t="shared" si="33"/>
        <v>-5753.8736099999987</v>
      </c>
      <c r="J20" s="25"/>
      <c r="K20" s="33">
        <f t="shared" ref="K20" si="34">+K9-K13-K18</f>
        <v>28020.401819999992</v>
      </c>
      <c r="L20" s="33">
        <f t="shared" si="33"/>
        <v>16756.629050000058</v>
      </c>
      <c r="M20" s="33">
        <f t="shared" si="33"/>
        <v>5752.6737500000063</v>
      </c>
      <c r="N20" s="33">
        <f t="shared" si="33"/>
        <v>-12825.698080000011</v>
      </c>
      <c r="O20" s="33">
        <f t="shared" si="33"/>
        <v>-12563.80215000004</v>
      </c>
      <c r="P20" s="33">
        <f t="shared" si="33"/>
        <v>-13808.162700000001</v>
      </c>
      <c r="Q20" s="106"/>
      <c r="R20" s="35"/>
      <c r="S20" s="35"/>
      <c r="T20" s="35"/>
      <c r="U20" s="35"/>
      <c r="V20" s="35"/>
    </row>
    <row r="21" spans="1:22" s="43" customFormat="1" ht="6" customHeight="1" x14ac:dyDescent="0.2">
      <c r="B21" s="44"/>
      <c r="C21" s="44"/>
      <c r="D21" s="44"/>
      <c r="E21" s="44"/>
      <c r="F21" s="44"/>
      <c r="G21" s="44"/>
      <c r="H21" s="44"/>
      <c r="I21" s="44"/>
      <c r="J21" s="25"/>
      <c r="K21" s="100"/>
      <c r="L21" s="100"/>
      <c r="M21" s="100"/>
      <c r="N21" s="12">
        <f t="shared" ref="N21" si="35">+SUM(F21:I21)</f>
        <v>0</v>
      </c>
      <c r="O21" s="12">
        <f t="shared" ref="O21" si="36">+SUM(G21:I21)</f>
        <v>0</v>
      </c>
      <c r="P21" s="100"/>
      <c r="Q21" s="100"/>
      <c r="R21" s="100"/>
      <c r="S21" s="100"/>
      <c r="T21" s="100"/>
      <c r="U21" s="100"/>
      <c r="V21" s="100"/>
    </row>
    <row r="22" spans="1:22" x14ac:dyDescent="0.15">
      <c r="A22" s="37" t="s">
        <v>25</v>
      </c>
      <c r="B22" s="33">
        <v>0</v>
      </c>
      <c r="C22" s="33">
        <v>0</v>
      </c>
      <c r="D22" s="33">
        <v>0</v>
      </c>
      <c r="E22" s="33">
        <v>0</v>
      </c>
      <c r="F22" s="34">
        <v>104.90371999999998</v>
      </c>
      <c r="G22" s="34">
        <v>136.05479</v>
      </c>
      <c r="H22" s="34">
        <v>129.80822000000001</v>
      </c>
      <c r="I22" s="34">
        <v>35</v>
      </c>
      <c r="J22" s="25"/>
      <c r="K22" s="12">
        <f t="shared" ref="K22:K25" si="37">+SUM(B22:E22)</f>
        <v>0</v>
      </c>
      <c r="L22" s="12">
        <f t="shared" ref="L22:L25" si="38">+SUM(C22:E22)</f>
        <v>0</v>
      </c>
      <c r="M22" s="12">
        <f t="shared" ref="M22:M25" si="39">+SUM(D22:E22)</f>
        <v>0</v>
      </c>
      <c r="N22" s="12">
        <f t="shared" ref="N22:N25" si="40">+SUM(F22:I22)</f>
        <v>405.76673</v>
      </c>
      <c r="O22" s="12">
        <f t="shared" ref="O22:O25" si="41">+SUM(G22:I22)</f>
        <v>300.86301000000003</v>
      </c>
      <c r="P22" s="12">
        <f t="shared" ref="P22:P25" si="42">+SUM(H22:I22)</f>
        <v>164.80822000000001</v>
      </c>
      <c r="Q22" s="106"/>
      <c r="R22" s="35"/>
      <c r="S22" s="35"/>
      <c r="T22" s="35"/>
      <c r="U22" s="35"/>
      <c r="V22" s="35"/>
    </row>
    <row r="23" spans="1:22" x14ac:dyDescent="0.15">
      <c r="A23" s="37" t="s">
        <v>26</v>
      </c>
      <c r="B23" s="34">
        <v>-303.00733999999994</v>
      </c>
      <c r="C23" s="34">
        <v>-153.35748484848492</v>
      </c>
      <c r="D23" s="34">
        <v>-328.1629384848485</v>
      </c>
      <c r="E23" s="34">
        <v>-156.88823666666667</v>
      </c>
      <c r="F23" s="33">
        <v>0</v>
      </c>
      <c r="G23" s="33">
        <v>0</v>
      </c>
      <c r="H23" s="33">
        <v>0</v>
      </c>
      <c r="I23" s="33">
        <v>0</v>
      </c>
      <c r="J23" s="25"/>
      <c r="K23" s="12">
        <f t="shared" si="37"/>
        <v>-941.41600000000005</v>
      </c>
      <c r="L23" s="12">
        <f t="shared" si="38"/>
        <v>-638.40866000000005</v>
      </c>
      <c r="M23" s="12">
        <f t="shared" si="39"/>
        <v>-485.05117515151517</v>
      </c>
      <c r="N23" s="12">
        <f t="shared" si="40"/>
        <v>0</v>
      </c>
      <c r="O23" s="12">
        <f t="shared" si="41"/>
        <v>0</v>
      </c>
      <c r="P23" s="12">
        <f t="shared" si="42"/>
        <v>0</v>
      </c>
      <c r="Q23" s="106"/>
      <c r="R23" s="35"/>
      <c r="S23" s="35"/>
      <c r="T23" s="35"/>
      <c r="U23" s="35"/>
      <c r="V23" s="35"/>
    </row>
    <row r="24" spans="1:22" x14ac:dyDescent="0.15">
      <c r="A24" s="37" t="s">
        <v>10</v>
      </c>
      <c r="B24" s="34">
        <v>53.151510000000009</v>
      </c>
      <c r="C24" s="34">
        <v>144.05279999999999</v>
      </c>
      <c r="D24" s="34">
        <v>234.84518</v>
      </c>
      <c r="E24" s="34">
        <v>151.37851000000001</v>
      </c>
      <c r="F24" s="34">
        <v>29.085000000000001</v>
      </c>
      <c r="G24" s="33">
        <v>0</v>
      </c>
      <c r="H24" s="33">
        <v>0</v>
      </c>
      <c r="I24" s="33">
        <v>0</v>
      </c>
      <c r="J24" s="25"/>
      <c r="K24" s="12">
        <f t="shared" si="37"/>
        <v>583.428</v>
      </c>
      <c r="L24" s="12">
        <f t="shared" si="38"/>
        <v>530.27648999999997</v>
      </c>
      <c r="M24" s="12">
        <f t="shared" si="39"/>
        <v>386.22369000000003</v>
      </c>
      <c r="N24" s="12">
        <f t="shared" si="40"/>
        <v>29.085000000000001</v>
      </c>
      <c r="O24" s="12">
        <f t="shared" si="41"/>
        <v>0</v>
      </c>
      <c r="P24" s="12">
        <f t="shared" si="42"/>
        <v>0</v>
      </c>
      <c r="Q24" s="106"/>
      <c r="R24" s="35"/>
      <c r="S24" s="35"/>
      <c r="T24" s="35"/>
      <c r="U24" s="35"/>
      <c r="V24" s="35"/>
    </row>
    <row r="25" spans="1:22" x14ac:dyDescent="0.15">
      <c r="A25" s="37" t="s">
        <v>27</v>
      </c>
      <c r="B25" s="105">
        <v>0</v>
      </c>
      <c r="C25" s="105">
        <v>0</v>
      </c>
      <c r="D25" s="105">
        <v>-69.634699999999995</v>
      </c>
      <c r="E25" s="105">
        <v>69.634699999999995</v>
      </c>
      <c r="F25" s="105">
        <v>-2.28494623655914</v>
      </c>
      <c r="G25" s="105">
        <v>0</v>
      </c>
      <c r="H25" s="105">
        <v>0</v>
      </c>
      <c r="I25" s="105">
        <v>0</v>
      </c>
      <c r="J25" s="25"/>
      <c r="K25" s="17">
        <f t="shared" si="37"/>
        <v>0</v>
      </c>
      <c r="L25" s="17">
        <f t="shared" si="38"/>
        <v>0</v>
      </c>
      <c r="M25" s="17">
        <f t="shared" si="39"/>
        <v>0</v>
      </c>
      <c r="N25" s="17">
        <f t="shared" si="40"/>
        <v>-2.28494623655914</v>
      </c>
      <c r="O25" s="17">
        <f t="shared" si="41"/>
        <v>0</v>
      </c>
      <c r="P25" s="17">
        <f t="shared" si="42"/>
        <v>0</v>
      </c>
      <c r="Q25" s="106"/>
      <c r="R25" s="35"/>
      <c r="S25" s="35"/>
      <c r="T25" s="35"/>
      <c r="U25" s="35"/>
      <c r="V25" s="35"/>
    </row>
    <row r="26" spans="1:22" x14ac:dyDescent="0.15">
      <c r="A26" s="1" t="s">
        <v>67</v>
      </c>
      <c r="B26" s="33">
        <f t="shared" ref="B26" si="43">+SUM(B22:B25)</f>
        <v>-249.85582999999994</v>
      </c>
      <c r="C26" s="33">
        <f t="shared" ref="C26:I26" si="44">+SUM(C22:C25)</f>
        <v>-9.3046848484849249</v>
      </c>
      <c r="D26" s="33">
        <f t="shared" si="44"/>
        <v>-162.95245848484848</v>
      </c>
      <c r="E26" s="33">
        <f t="shared" si="44"/>
        <v>64.12497333333333</v>
      </c>
      <c r="F26" s="33">
        <f t="shared" si="44"/>
        <v>131.70377376344084</v>
      </c>
      <c r="G26" s="33">
        <f t="shared" si="44"/>
        <v>136.05479</v>
      </c>
      <c r="H26" s="33">
        <f t="shared" si="44"/>
        <v>129.80822000000001</v>
      </c>
      <c r="I26" s="33">
        <f t="shared" si="44"/>
        <v>35</v>
      </c>
      <c r="J26" s="25"/>
      <c r="K26" s="33">
        <f t="shared" ref="K26:P26" si="45">+SUM(K22:K25)</f>
        <v>-357.98800000000006</v>
      </c>
      <c r="L26" s="33">
        <f t="shared" si="45"/>
        <v>-108.13217000000009</v>
      </c>
      <c r="M26" s="33">
        <f t="shared" si="45"/>
        <v>-98.827485151515134</v>
      </c>
      <c r="N26" s="33">
        <f t="shared" si="45"/>
        <v>432.56678376344081</v>
      </c>
      <c r="O26" s="33">
        <f t="shared" si="45"/>
        <v>300.86301000000003</v>
      </c>
      <c r="P26" s="33">
        <f t="shared" si="45"/>
        <v>164.80822000000001</v>
      </c>
      <c r="Q26" s="106"/>
      <c r="R26" s="35"/>
      <c r="S26" s="35"/>
      <c r="T26" s="35"/>
      <c r="U26" s="35"/>
      <c r="V26" s="35"/>
    </row>
    <row r="27" spans="1:22" s="43" customFormat="1" ht="6" customHeight="1" x14ac:dyDescent="0.2">
      <c r="B27" s="44"/>
      <c r="C27" s="44"/>
      <c r="D27" s="44"/>
      <c r="E27" s="44"/>
      <c r="F27" s="44"/>
      <c r="G27" s="44"/>
      <c r="H27" s="44"/>
      <c r="I27" s="44"/>
      <c r="J27" s="25"/>
      <c r="K27" s="100"/>
      <c r="L27" s="100"/>
      <c r="M27" s="100"/>
      <c r="N27" s="12">
        <f t="shared" ref="N27" si="46">+SUM(F27:I27)</f>
        <v>0</v>
      </c>
      <c r="O27" s="12">
        <f t="shared" ref="O27" si="47">+SUM(G27:I27)</f>
        <v>0</v>
      </c>
      <c r="P27" s="100"/>
      <c r="Q27" s="100"/>
      <c r="R27" s="100"/>
      <c r="S27" s="100"/>
      <c r="T27" s="100"/>
      <c r="U27" s="100"/>
      <c r="V27" s="100"/>
    </row>
    <row r="28" spans="1:22" x14ac:dyDescent="0.15">
      <c r="A28" s="1" t="s">
        <v>28</v>
      </c>
      <c r="B28" s="33">
        <f t="shared" ref="B28" si="48">+B20-B26</f>
        <v>11513.628599999945</v>
      </c>
      <c r="C28" s="33">
        <f t="shared" ref="C28:I28" si="49">+C20-C26</f>
        <v>11013.25998484853</v>
      </c>
      <c r="D28" s="33">
        <f t="shared" si="49"/>
        <v>7489.3087284848543</v>
      </c>
      <c r="E28" s="33">
        <f t="shared" si="49"/>
        <v>-1637.8074933333298</v>
      </c>
      <c r="F28" s="33">
        <f t="shared" si="49"/>
        <v>-393.59970376340453</v>
      </c>
      <c r="G28" s="33">
        <f t="shared" si="49"/>
        <v>1108.3057599999688</v>
      </c>
      <c r="H28" s="33">
        <f t="shared" si="49"/>
        <v>-8184.0973100000047</v>
      </c>
      <c r="I28" s="33">
        <f t="shared" si="49"/>
        <v>-5788.8736099999987</v>
      </c>
      <c r="J28" s="25"/>
      <c r="K28" s="33">
        <f t="shared" ref="K28:P28" si="50">+K20-K26</f>
        <v>28378.389819999993</v>
      </c>
      <c r="L28" s="33">
        <f t="shared" si="50"/>
        <v>16864.761220000059</v>
      </c>
      <c r="M28" s="33">
        <f t="shared" si="50"/>
        <v>5851.5012351515215</v>
      </c>
      <c r="N28" s="33">
        <f t="shared" si="50"/>
        <v>-13258.264863763452</v>
      </c>
      <c r="O28" s="33">
        <f t="shared" si="50"/>
        <v>-12864.66516000004</v>
      </c>
      <c r="P28" s="33">
        <f t="shared" si="50"/>
        <v>-13972.970920000002</v>
      </c>
      <c r="Q28" s="106"/>
      <c r="R28" s="35"/>
      <c r="S28" s="35"/>
      <c r="T28" s="35"/>
      <c r="U28" s="35"/>
      <c r="V28" s="35"/>
    </row>
    <row r="29" spans="1:22" s="43" customFormat="1" ht="6" customHeight="1" x14ac:dyDescent="0.2">
      <c r="B29" s="44"/>
      <c r="C29" s="44"/>
      <c r="D29" s="44"/>
      <c r="E29" s="44"/>
      <c r="F29" s="44"/>
      <c r="G29" s="44"/>
      <c r="H29" s="44"/>
      <c r="I29" s="44"/>
      <c r="J29" s="25"/>
      <c r="K29" s="100"/>
      <c r="L29" s="100"/>
      <c r="M29" s="100"/>
      <c r="N29" s="12">
        <f t="shared" ref="N29" si="51">+SUM(F29:I29)</f>
        <v>0</v>
      </c>
      <c r="O29" s="12">
        <f t="shared" ref="O29" si="52">+SUM(G29:I29)</f>
        <v>0</v>
      </c>
      <c r="P29" s="100"/>
      <c r="Q29" s="100"/>
      <c r="R29" s="100"/>
      <c r="S29" s="100"/>
      <c r="T29" s="100"/>
      <c r="U29" s="100"/>
      <c r="V29" s="100"/>
    </row>
    <row r="30" spans="1:22" x14ac:dyDescent="0.15">
      <c r="A30" s="1" t="s">
        <v>29</v>
      </c>
      <c r="B30" s="34">
        <v>-16139.117</v>
      </c>
      <c r="C30" s="34">
        <v>966.18899999999996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25"/>
      <c r="K30" s="12">
        <f t="shared" ref="K30" si="53">+SUM(B30:E30)</f>
        <v>-15172.928</v>
      </c>
      <c r="L30" s="12">
        <f t="shared" ref="L30" si="54">+SUM(C30:E30)</f>
        <v>966.18899999999996</v>
      </c>
      <c r="M30" s="12">
        <f t="shared" ref="M30" si="55">+SUM(D30:E30)</f>
        <v>0</v>
      </c>
      <c r="N30" s="12">
        <f t="shared" ref="N30:N31" si="56">+SUM(F30:I30)</f>
        <v>0</v>
      </c>
      <c r="O30" s="12">
        <f t="shared" ref="O30:O31" si="57">+SUM(G30:I30)</f>
        <v>0</v>
      </c>
      <c r="P30" s="12">
        <f t="shared" ref="P30" si="58">+SUM(H30:I30)</f>
        <v>0</v>
      </c>
      <c r="Q30" s="106"/>
      <c r="R30" s="35"/>
      <c r="S30" s="35"/>
      <c r="T30" s="35"/>
      <c r="U30" s="35"/>
      <c r="V30" s="35"/>
    </row>
    <row r="31" spans="1:22" s="43" customFormat="1" ht="6" customHeight="1" x14ac:dyDescent="0.2">
      <c r="B31" s="44"/>
      <c r="C31" s="44"/>
      <c r="D31" s="44"/>
      <c r="E31" s="44"/>
      <c r="F31" s="44"/>
      <c r="G31" s="44"/>
      <c r="H31" s="44"/>
      <c r="I31" s="44"/>
      <c r="J31" s="104"/>
      <c r="K31" s="100"/>
      <c r="L31" s="100"/>
      <c r="M31" s="100"/>
      <c r="N31" s="12">
        <f t="shared" si="56"/>
        <v>0</v>
      </c>
      <c r="O31" s="12">
        <f t="shared" si="57"/>
        <v>0</v>
      </c>
      <c r="P31" s="100"/>
      <c r="Q31" s="100"/>
      <c r="R31" s="100"/>
      <c r="S31" s="100"/>
      <c r="T31" s="100"/>
      <c r="U31" s="100"/>
      <c r="V31" s="100"/>
    </row>
    <row r="32" spans="1:22" ht="15" thickBot="1" x14ac:dyDescent="0.2">
      <c r="A32" s="11" t="s">
        <v>52</v>
      </c>
      <c r="B32" s="107">
        <f>+B28-B30</f>
        <v>27652.745599999944</v>
      </c>
      <c r="C32" s="107">
        <f>+C28-C30</f>
        <v>10047.070984848529</v>
      </c>
      <c r="D32" s="107">
        <f t="shared" ref="D32:P32" si="59">+D28-D30</f>
        <v>7489.3087284848543</v>
      </c>
      <c r="E32" s="107">
        <f t="shared" si="59"/>
        <v>-1637.8074933333298</v>
      </c>
      <c r="F32" s="107">
        <f t="shared" si="59"/>
        <v>-393.59970376340453</v>
      </c>
      <c r="G32" s="107">
        <f t="shared" si="59"/>
        <v>1108.3057599999688</v>
      </c>
      <c r="H32" s="107">
        <f t="shared" si="59"/>
        <v>-8184.0973100000047</v>
      </c>
      <c r="I32" s="107">
        <f t="shared" si="59"/>
        <v>-5788.8736099999987</v>
      </c>
      <c r="J32" s="25"/>
      <c r="K32" s="107">
        <f t="shared" ref="K32" si="60">+K28-K30</f>
        <v>43551.317819999997</v>
      </c>
      <c r="L32" s="107">
        <f t="shared" si="59"/>
        <v>15898.572220000058</v>
      </c>
      <c r="M32" s="107">
        <f t="shared" si="59"/>
        <v>5851.5012351515215</v>
      </c>
      <c r="N32" s="107">
        <f t="shared" si="59"/>
        <v>-13258.264863763452</v>
      </c>
      <c r="O32" s="107">
        <f t="shared" si="59"/>
        <v>-12864.66516000004</v>
      </c>
      <c r="P32" s="107">
        <f t="shared" si="59"/>
        <v>-13972.970920000002</v>
      </c>
      <c r="Q32" s="106"/>
      <c r="R32" s="35"/>
      <c r="S32" s="35"/>
      <c r="T32" s="35"/>
      <c r="U32" s="35"/>
      <c r="V32" s="35"/>
    </row>
    <row r="33" spans="1:22" ht="15" thickTop="1" x14ac:dyDescent="0.15">
      <c r="A33" s="35"/>
      <c r="B33" s="35"/>
      <c r="C33" s="35"/>
      <c r="D33" s="35"/>
      <c r="E33" s="35"/>
      <c r="F33" s="35"/>
      <c r="G33" s="35"/>
      <c r="H33" s="35"/>
      <c r="I33" s="35"/>
      <c r="J33" s="25"/>
      <c r="K33" s="25"/>
      <c r="L33" s="106"/>
      <c r="M33" s="106"/>
      <c r="N33" s="106"/>
      <c r="O33" s="106"/>
      <c r="P33" s="106"/>
      <c r="Q33" s="106"/>
      <c r="R33" s="35"/>
      <c r="S33" s="35"/>
      <c r="T33" s="35"/>
      <c r="U33" s="35"/>
      <c r="V33" s="35"/>
    </row>
    <row r="34" spans="1:22" x14ac:dyDescent="0.15">
      <c r="A34" s="35"/>
      <c r="B34" s="35"/>
      <c r="C34" s="35"/>
      <c r="D34" s="35"/>
      <c r="E34" s="35"/>
      <c r="F34" s="35"/>
      <c r="G34" s="35"/>
      <c r="H34" s="35"/>
      <c r="I34" s="35"/>
      <c r="J34" s="25"/>
      <c r="K34" s="25"/>
      <c r="L34" s="106"/>
      <c r="M34" s="106"/>
      <c r="N34" s="106"/>
      <c r="O34" s="106"/>
      <c r="P34" s="106"/>
      <c r="Q34" s="106"/>
      <c r="R34" s="35"/>
      <c r="S34" s="35"/>
      <c r="T34" s="35"/>
      <c r="U34" s="35"/>
      <c r="V34" s="35"/>
    </row>
    <row r="35" spans="1:22" x14ac:dyDescent="0.15">
      <c r="A35" s="35"/>
      <c r="B35" s="35"/>
      <c r="C35" s="33"/>
      <c r="D35" s="33"/>
      <c r="E35" s="33"/>
      <c r="F35" s="33"/>
      <c r="G35" s="33"/>
      <c r="H35" s="33"/>
      <c r="I35" s="33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</row>
    <row r="36" spans="1:22" x14ac:dyDescent="0.15">
      <c r="A36" s="35"/>
      <c r="B36" s="35"/>
      <c r="C36" s="33"/>
      <c r="D36" s="33"/>
      <c r="E36" s="33"/>
      <c r="F36" s="33"/>
      <c r="G36" s="33"/>
      <c r="H36" s="33"/>
      <c r="I36" s="33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</row>
    <row r="37" spans="1:22" x14ac:dyDescent="0.15">
      <c r="C37" s="33"/>
      <c r="D37" s="33"/>
      <c r="E37" s="33"/>
      <c r="F37" s="33"/>
      <c r="G37" s="33"/>
      <c r="H37" s="33"/>
      <c r="I37" s="33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</row>
    <row r="38" spans="1:22" x14ac:dyDescent="0.15">
      <c r="C38" s="33"/>
      <c r="D38" s="33"/>
      <c r="E38" s="33"/>
      <c r="F38" s="33"/>
      <c r="G38" s="33"/>
      <c r="H38" s="33"/>
      <c r="I38" s="33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</row>
    <row r="39" spans="1:22" x14ac:dyDescent="0.15">
      <c r="C39" s="33"/>
      <c r="D39" s="33"/>
      <c r="E39" s="33"/>
      <c r="F39" s="33"/>
      <c r="G39" s="33"/>
      <c r="H39" s="33"/>
      <c r="I39" s="33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</row>
    <row r="40" spans="1:22" x14ac:dyDescent="0.15"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</row>
    <row r="42" spans="1:22" x14ac:dyDescent="0.15">
      <c r="C42" s="40"/>
      <c r="D42" s="40"/>
      <c r="E42" s="40"/>
      <c r="F42" s="40"/>
      <c r="G42" s="40"/>
      <c r="H42" s="40"/>
      <c r="I42" s="40"/>
    </row>
    <row r="44" spans="1:22" x14ac:dyDescent="0.15">
      <c r="C44" s="40"/>
      <c r="D44" s="40"/>
      <c r="E44" s="40"/>
      <c r="F44" s="40"/>
      <c r="G44" s="40"/>
      <c r="H44" s="40"/>
      <c r="I44" s="40"/>
    </row>
    <row r="49" spans="3:9" x14ac:dyDescent="0.15">
      <c r="C49" s="40"/>
      <c r="D49" s="40"/>
      <c r="E49" s="40"/>
      <c r="F49" s="40"/>
      <c r="G49" s="40"/>
      <c r="H49" s="40"/>
      <c r="I49" s="40"/>
    </row>
  </sheetData>
  <pageMargins left="0.7" right="0.7" top="0.75" bottom="0.75" header="0.3" footer="0.3"/>
  <pageSetup scale="51" orientation="landscape" horizontalDpi="1200" verticalDpi="1200" r:id="rId1"/>
  <ignoredErrors>
    <ignoredError sqref="L7:P8 L15:M18 L22:M24 L30:M30 L33:M33 L11:M12 L25:M25 K7:K8 K11:K32" formulaRange="1"/>
    <ignoredError sqref="N11:P12 N33:P33 N30:P30 N22:P24 N15:P18 N25:P25" formula="1" formulaRange="1"/>
    <ignoredError sqref="N10:P10 N19:P19 N26:P27 N31:P31 N13:P14 N9:O9 N21:P21 N29:P29 N28:O28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7194C-CDCD-4AF9-8680-62C713913FD7}">
  <sheetPr>
    <pageSetUpPr fitToPage="1"/>
  </sheetPr>
  <dimension ref="A2:L54"/>
  <sheetViews>
    <sheetView showGridLines="0" zoomScale="90" zoomScaleNormal="90" workbookViewId="0">
      <selection activeCell="A5" sqref="A5"/>
    </sheetView>
  </sheetViews>
  <sheetFormatPr baseColWidth="10" defaultColWidth="9.1640625" defaultRowHeight="14" x14ac:dyDescent="0.15"/>
  <cols>
    <col min="1" max="1" width="59.5" style="1" customWidth="1"/>
    <col min="2" max="9" width="12.6640625" style="1" customWidth="1"/>
    <col min="10" max="10" width="9.1640625" style="1"/>
    <col min="11" max="11" width="16.33203125" style="1" customWidth="1"/>
    <col min="12" max="12" width="10.5" style="1" bestFit="1" customWidth="1"/>
    <col min="13" max="16384" width="9.1640625" style="1"/>
  </cols>
  <sheetData>
    <row r="2" spans="1:10" x14ac:dyDescent="0.15">
      <c r="A2" s="2" t="s">
        <v>54</v>
      </c>
      <c r="B2" s="2"/>
      <c r="C2" s="3"/>
      <c r="D2" s="3"/>
      <c r="E2" s="4"/>
      <c r="F2" s="4"/>
      <c r="G2" s="4"/>
      <c r="H2" s="4"/>
      <c r="I2" s="4"/>
      <c r="J2" s="4"/>
    </row>
    <row r="3" spans="1:10" x14ac:dyDescent="0.15">
      <c r="A3" s="5" t="s">
        <v>104</v>
      </c>
      <c r="B3" s="5"/>
      <c r="C3" s="4"/>
      <c r="D3" s="4"/>
      <c r="E3" s="4"/>
      <c r="F3" s="4"/>
      <c r="G3" s="4"/>
      <c r="H3" s="4"/>
      <c r="I3" s="4"/>
      <c r="J3" s="4"/>
    </row>
    <row r="4" spans="1:10" x14ac:dyDescent="0.15">
      <c r="A4" s="6" t="s">
        <v>71</v>
      </c>
      <c r="B4" s="6"/>
      <c r="C4" s="145"/>
      <c r="D4" s="145"/>
      <c r="E4" s="145"/>
      <c r="F4" s="145"/>
      <c r="G4" s="145"/>
      <c r="H4" s="145"/>
      <c r="I4" s="145"/>
      <c r="J4" s="4"/>
    </row>
    <row r="5" spans="1:10" x14ac:dyDescent="0.15">
      <c r="A5" s="8"/>
      <c r="B5" s="9">
        <v>44561</v>
      </c>
      <c r="C5" s="9">
        <v>44469</v>
      </c>
      <c r="D5" s="9">
        <v>44377</v>
      </c>
      <c r="E5" s="9">
        <v>44286</v>
      </c>
      <c r="F5" s="9">
        <v>44196</v>
      </c>
      <c r="G5" s="9">
        <v>44104</v>
      </c>
      <c r="H5" s="9">
        <v>44012</v>
      </c>
      <c r="I5" s="9">
        <v>43921</v>
      </c>
      <c r="J5" s="4"/>
    </row>
    <row r="6" spans="1:10" x14ac:dyDescent="0.15">
      <c r="A6" s="146" t="s">
        <v>105</v>
      </c>
      <c r="B6" s="146"/>
      <c r="C6" s="9"/>
      <c r="D6" s="9"/>
      <c r="E6" s="9"/>
      <c r="F6" s="9"/>
      <c r="G6" s="9"/>
      <c r="H6" s="9"/>
      <c r="I6" s="9"/>
      <c r="J6" s="4"/>
    </row>
    <row r="7" spans="1:10" x14ac:dyDescent="0.15">
      <c r="A7" s="1" t="s">
        <v>163</v>
      </c>
      <c r="C7" s="40"/>
      <c r="D7" s="40"/>
      <c r="E7" s="40"/>
      <c r="F7" s="40"/>
      <c r="G7" s="40"/>
      <c r="H7" s="40"/>
      <c r="I7" s="40"/>
    </row>
    <row r="8" spans="1:10" x14ac:dyDescent="0.15">
      <c r="A8" s="1" t="s">
        <v>164</v>
      </c>
      <c r="B8" s="147">
        <v>35067.389000000003</v>
      </c>
      <c r="C8" s="147">
        <v>21111.535</v>
      </c>
      <c r="D8" s="147">
        <v>14227.023999999999</v>
      </c>
      <c r="E8" s="147">
        <v>11296.062</v>
      </c>
      <c r="F8" s="147">
        <v>6252.7190000000001</v>
      </c>
      <c r="G8" s="147">
        <v>7059.6959999999999</v>
      </c>
      <c r="H8" s="147">
        <v>5355.9009999999998</v>
      </c>
      <c r="I8" s="147">
        <v>7019.585</v>
      </c>
    </row>
    <row r="9" spans="1:10" x14ac:dyDescent="0.15">
      <c r="A9" s="1" t="s">
        <v>165</v>
      </c>
      <c r="B9" s="34">
        <v>1333.4559999999999</v>
      </c>
      <c r="C9" s="34">
        <v>2147.7330000000002</v>
      </c>
      <c r="D9" s="34">
        <v>2457.922</v>
      </c>
      <c r="E9" s="34">
        <v>5756.9440000000004</v>
      </c>
      <c r="F9" s="34">
        <v>5603.7640000000001</v>
      </c>
      <c r="G9" s="34">
        <v>4943.3509999999997</v>
      </c>
      <c r="H9" s="34">
        <v>4874.4070000000002</v>
      </c>
      <c r="I9" s="34">
        <v>7321.0659999999998</v>
      </c>
    </row>
    <row r="10" spans="1:10" x14ac:dyDescent="0.15">
      <c r="A10" s="1" t="s">
        <v>109</v>
      </c>
      <c r="B10" s="34">
        <v>546.35199999999998</v>
      </c>
      <c r="C10" s="34">
        <v>547.93600000000004</v>
      </c>
      <c r="D10" s="34">
        <v>691.2</v>
      </c>
      <c r="E10" s="34">
        <v>790.95699999999999</v>
      </c>
      <c r="F10" s="34">
        <v>359.32900000000001</v>
      </c>
      <c r="G10" s="34">
        <v>316.524</v>
      </c>
      <c r="H10" s="34">
        <v>404.18099999999998</v>
      </c>
      <c r="I10" s="34">
        <v>326.77300000000002</v>
      </c>
    </row>
    <row r="11" spans="1:10" x14ac:dyDescent="0.15">
      <c r="A11" s="1" t="s">
        <v>166</v>
      </c>
      <c r="B11" s="34">
        <v>15.365</v>
      </c>
      <c r="C11" s="34">
        <v>3000</v>
      </c>
      <c r="D11" s="34">
        <v>3000</v>
      </c>
      <c r="E11" s="34">
        <v>3000</v>
      </c>
      <c r="F11" s="34">
        <v>3000</v>
      </c>
      <c r="G11" s="34">
        <v>3000</v>
      </c>
      <c r="H11" s="34">
        <v>3000</v>
      </c>
      <c r="I11" s="34">
        <v>0</v>
      </c>
    </row>
    <row r="12" spans="1:10" x14ac:dyDescent="0.15">
      <c r="A12" s="1" t="s">
        <v>111</v>
      </c>
      <c r="B12" s="148">
        <f>+SUM(B8:B11)</f>
        <v>36962.561999999998</v>
      </c>
      <c r="C12" s="148">
        <f>+SUM(C8:C11)</f>
        <v>26807.204000000002</v>
      </c>
      <c r="D12" s="148">
        <f t="shared" ref="D12:I12" si="0">+SUM(D8:D11)</f>
        <v>20376.146000000001</v>
      </c>
      <c r="E12" s="148">
        <f t="shared" si="0"/>
        <v>20843.963</v>
      </c>
      <c r="F12" s="148">
        <f t="shared" si="0"/>
        <v>15215.812</v>
      </c>
      <c r="G12" s="148">
        <f t="shared" si="0"/>
        <v>15319.570999999998</v>
      </c>
      <c r="H12" s="148">
        <f t="shared" si="0"/>
        <v>13634.489000000001</v>
      </c>
      <c r="I12" s="148">
        <f t="shared" si="0"/>
        <v>14667.423999999999</v>
      </c>
    </row>
    <row r="13" spans="1:10" s="56" customFormat="1" ht="6" customHeight="1" x14ac:dyDescent="0.2">
      <c r="B13" s="57"/>
      <c r="C13" s="57"/>
      <c r="D13" s="57"/>
      <c r="E13" s="57"/>
      <c r="F13" s="57"/>
      <c r="G13" s="57"/>
      <c r="H13" s="57"/>
      <c r="I13" s="57"/>
    </row>
    <row r="14" spans="1:10" x14ac:dyDescent="0.15">
      <c r="A14" s="1" t="s">
        <v>167</v>
      </c>
      <c r="B14" s="34">
        <v>33081.72</v>
      </c>
      <c r="C14" s="34">
        <v>33115.101000000002</v>
      </c>
      <c r="D14" s="34">
        <v>26248.527999999998</v>
      </c>
      <c r="E14" s="34">
        <v>15719.423000000001</v>
      </c>
      <c r="F14" s="34">
        <v>10229.718999999999</v>
      </c>
      <c r="G14" s="34">
        <v>0</v>
      </c>
      <c r="H14" s="34">
        <v>243.67699999999999</v>
      </c>
      <c r="I14" s="34">
        <v>139.46100000000001</v>
      </c>
    </row>
    <row r="15" spans="1:10" x14ac:dyDescent="0.15">
      <c r="A15" s="1" t="s">
        <v>168</v>
      </c>
      <c r="B15" s="34">
        <v>616.09199999999998</v>
      </c>
      <c r="C15" s="34">
        <v>398.25299999999999</v>
      </c>
      <c r="D15" s="34">
        <v>372.70600000000002</v>
      </c>
      <c r="E15" s="34">
        <v>369.87099999999998</v>
      </c>
      <c r="F15" s="34">
        <v>270.495</v>
      </c>
      <c r="G15" s="34">
        <v>194.61799999999999</v>
      </c>
      <c r="H15" s="34">
        <v>184.16</v>
      </c>
      <c r="I15" s="34">
        <v>196.39099999999999</v>
      </c>
    </row>
    <row r="16" spans="1:10" x14ac:dyDescent="0.15">
      <c r="A16" s="1" t="s">
        <v>169</v>
      </c>
      <c r="B16" s="34">
        <v>369.17899999999997</v>
      </c>
      <c r="C16" s="34">
        <v>386.19299999999998</v>
      </c>
      <c r="D16" s="34">
        <v>415.28899999999999</v>
      </c>
      <c r="E16" s="34">
        <v>61.558</v>
      </c>
      <c r="F16" s="34">
        <v>53.23</v>
      </c>
      <c r="G16" s="34">
        <v>53.817</v>
      </c>
      <c r="H16" s="34">
        <v>90.3</v>
      </c>
      <c r="I16" s="34">
        <v>108.336</v>
      </c>
    </row>
    <row r="17" spans="1:12" x14ac:dyDescent="0.15">
      <c r="A17" s="1" t="s">
        <v>232</v>
      </c>
      <c r="B17" s="34">
        <v>17236.52</v>
      </c>
      <c r="C17" s="34">
        <v>0</v>
      </c>
      <c r="D17" s="34">
        <v>0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</row>
    <row r="18" spans="1:12" x14ac:dyDescent="0.15">
      <c r="A18" s="1" t="s">
        <v>115</v>
      </c>
      <c r="B18" s="34">
        <v>283.80900000000003</v>
      </c>
      <c r="C18" s="34">
        <v>283.80900000000003</v>
      </c>
      <c r="D18" s="34">
        <v>283.80900000000003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</row>
    <row r="19" spans="1:12" x14ac:dyDescent="0.15">
      <c r="A19" s="1" t="s">
        <v>170</v>
      </c>
      <c r="B19" s="149">
        <f t="shared" ref="B19" si="1">+B12+SUM(B14:B18)</f>
        <v>88549.881999999998</v>
      </c>
      <c r="C19" s="149">
        <f t="shared" ref="C19:I19" si="2">+C12+SUM(C14:C18)</f>
        <v>60990.559999999998</v>
      </c>
      <c r="D19" s="149">
        <f t="shared" si="2"/>
        <v>47696.478000000003</v>
      </c>
      <c r="E19" s="149">
        <f t="shared" si="2"/>
        <v>36994.815000000002</v>
      </c>
      <c r="F19" s="149">
        <f t="shared" si="2"/>
        <v>25769.256000000001</v>
      </c>
      <c r="G19" s="149">
        <f t="shared" si="2"/>
        <v>15568.005999999998</v>
      </c>
      <c r="H19" s="149">
        <f t="shared" si="2"/>
        <v>14152.626000000002</v>
      </c>
      <c r="I19" s="149">
        <f t="shared" si="2"/>
        <v>15111.611999999999</v>
      </c>
      <c r="L19" s="150"/>
    </row>
    <row r="20" spans="1:12" x14ac:dyDescent="0.15">
      <c r="B20" s="34"/>
      <c r="C20" s="34"/>
      <c r="D20" s="34"/>
      <c r="E20" s="34"/>
      <c r="F20" s="34"/>
      <c r="G20" s="34"/>
      <c r="H20" s="34"/>
      <c r="I20" s="34"/>
    </row>
    <row r="21" spans="1:12" x14ac:dyDescent="0.15">
      <c r="A21" s="146" t="s">
        <v>171</v>
      </c>
      <c r="B21" s="34"/>
      <c r="C21" s="34"/>
      <c r="D21" s="34"/>
      <c r="E21" s="34"/>
      <c r="F21" s="34"/>
      <c r="G21" s="34"/>
      <c r="H21" s="34"/>
      <c r="I21" s="34"/>
    </row>
    <row r="22" spans="1:12" x14ac:dyDescent="0.15">
      <c r="A22" s="1" t="s">
        <v>122</v>
      </c>
      <c r="B22" s="147">
        <v>216.035</v>
      </c>
      <c r="C22" s="147">
        <v>3028.7260000000001</v>
      </c>
      <c r="D22" s="147">
        <v>731.97400000000005</v>
      </c>
      <c r="E22" s="147">
        <v>2875.6109999999999</v>
      </c>
      <c r="F22" s="147">
        <v>3004.8789999999999</v>
      </c>
      <c r="G22" s="147">
        <v>2697.8470000000002</v>
      </c>
      <c r="H22" s="147">
        <v>3739.096</v>
      </c>
      <c r="I22" s="147">
        <v>435.90899999999999</v>
      </c>
    </row>
    <row r="23" spans="1:12" x14ac:dyDescent="0.15">
      <c r="A23" s="1" t="s">
        <v>172</v>
      </c>
      <c r="B23" s="34">
        <v>10162.35</v>
      </c>
      <c r="C23" s="34">
        <v>7537.0780000000004</v>
      </c>
      <c r="D23" s="34">
        <v>6199.1</v>
      </c>
      <c r="E23" s="34">
        <v>7686.2950000000001</v>
      </c>
      <c r="F23" s="34">
        <v>6704.0929999999998</v>
      </c>
      <c r="G23" s="34">
        <v>5895.9260000000004</v>
      </c>
      <c r="H23" s="34">
        <v>5906.8270000000002</v>
      </c>
      <c r="I23" s="34">
        <v>8440.9449999999997</v>
      </c>
    </row>
    <row r="24" spans="1:12" x14ac:dyDescent="0.15">
      <c r="A24" s="1" t="s">
        <v>173</v>
      </c>
      <c r="B24" s="34">
        <v>11403.76</v>
      </c>
      <c r="C24" s="34">
        <v>9695.5709999999999</v>
      </c>
      <c r="D24" s="34">
        <v>9350.6309999999994</v>
      </c>
      <c r="E24" s="34">
        <v>6965.491</v>
      </c>
      <c r="F24" s="34">
        <v>6366.4539999999997</v>
      </c>
      <c r="G24" s="34">
        <v>8939.3639999999996</v>
      </c>
      <c r="H24" s="34">
        <v>8445.5380000000005</v>
      </c>
      <c r="I24" s="34">
        <v>6210.5550000000003</v>
      </c>
    </row>
    <row r="25" spans="1:12" x14ac:dyDescent="0.15">
      <c r="A25" s="1" t="s">
        <v>174</v>
      </c>
      <c r="B25" s="34">
        <v>57405.368000000002</v>
      </c>
      <c r="C25" s="34">
        <v>58185.845999999998</v>
      </c>
      <c r="D25" s="34">
        <v>58731.231</v>
      </c>
      <c r="E25" s="34">
        <v>54138.506999999998</v>
      </c>
      <c r="F25" s="34">
        <v>47430.896999999997</v>
      </c>
      <c r="G25" s="34">
        <v>41855.387999999999</v>
      </c>
      <c r="H25" s="34">
        <v>39044.019</v>
      </c>
      <c r="I25" s="34">
        <v>34156.385999999999</v>
      </c>
    </row>
    <row r="26" spans="1:12" x14ac:dyDescent="0.15">
      <c r="A26" s="1" t="s">
        <v>175</v>
      </c>
      <c r="B26" s="34">
        <v>165.59399999999999</v>
      </c>
      <c r="C26" s="34">
        <v>186.57900000000001</v>
      </c>
      <c r="D26" s="34">
        <v>207.56399999999999</v>
      </c>
      <c r="E26" s="34">
        <v>228.548</v>
      </c>
      <c r="F26" s="34">
        <v>167.71199999999999</v>
      </c>
      <c r="G26" s="34">
        <v>0</v>
      </c>
      <c r="H26" s="34">
        <v>0</v>
      </c>
      <c r="I26" s="34">
        <v>0</v>
      </c>
    </row>
    <row r="27" spans="1:12" x14ac:dyDescent="0.15">
      <c r="A27" s="1" t="s">
        <v>176</v>
      </c>
      <c r="B27" s="34">
        <v>2812.5</v>
      </c>
      <c r="C27" s="34">
        <v>2250</v>
      </c>
      <c r="D27" s="34">
        <v>2812.5</v>
      </c>
      <c r="E27" s="34">
        <v>2250</v>
      </c>
      <c r="F27" s="34">
        <v>1500</v>
      </c>
      <c r="G27" s="34">
        <v>0</v>
      </c>
      <c r="H27" s="34">
        <v>0</v>
      </c>
      <c r="I27" s="34">
        <v>0</v>
      </c>
    </row>
    <row r="28" spans="1:12" x14ac:dyDescent="0.15">
      <c r="A28" s="1" t="s">
        <v>177</v>
      </c>
      <c r="B28" s="34">
        <v>22.509</v>
      </c>
      <c r="C28" s="34">
        <v>0</v>
      </c>
      <c r="D28" s="34">
        <v>0</v>
      </c>
      <c r="E28" s="34">
        <v>0</v>
      </c>
      <c r="F28" s="34">
        <v>4.3890000000000002</v>
      </c>
      <c r="G28" s="34">
        <v>3501.0749999999998</v>
      </c>
      <c r="H28" s="34">
        <v>5599.3680000000004</v>
      </c>
      <c r="I28" s="34">
        <v>6243.4859999999999</v>
      </c>
    </row>
    <row r="29" spans="1:12" x14ac:dyDescent="0.15">
      <c r="A29" s="1" t="s">
        <v>178</v>
      </c>
      <c r="B29" s="34">
        <v>536.75300000000004</v>
      </c>
      <c r="C29" s="34">
        <v>429.017</v>
      </c>
      <c r="D29" s="34">
        <v>448.99599999999998</v>
      </c>
      <c r="E29" s="34">
        <v>596.61900000000003</v>
      </c>
      <c r="F29" s="34">
        <v>511.779</v>
      </c>
      <c r="G29" s="34">
        <v>557.55999999999995</v>
      </c>
      <c r="H29" s="34">
        <v>405.23599999999999</v>
      </c>
      <c r="I29" s="34">
        <v>427.69200000000001</v>
      </c>
    </row>
    <row r="30" spans="1:12" x14ac:dyDescent="0.15">
      <c r="A30" s="1" t="s">
        <v>126</v>
      </c>
      <c r="B30" s="148">
        <f>+SUM(B22:B29)</f>
        <v>82724.869000000006</v>
      </c>
      <c r="C30" s="148">
        <f>+SUM(C22:C29)</f>
        <v>81312.816999999995</v>
      </c>
      <c r="D30" s="148">
        <f t="shared" ref="D30:I30" si="3">+SUM(D22:D29)</f>
        <v>78481.995999999999</v>
      </c>
      <c r="E30" s="148">
        <f t="shared" si="3"/>
        <v>74741.070999999996</v>
      </c>
      <c r="F30" s="148">
        <f t="shared" si="3"/>
        <v>65690.202999999994</v>
      </c>
      <c r="G30" s="148">
        <f t="shared" si="3"/>
        <v>63447.159999999996</v>
      </c>
      <c r="H30" s="148">
        <f t="shared" si="3"/>
        <v>63140.084000000003</v>
      </c>
      <c r="I30" s="148">
        <f t="shared" si="3"/>
        <v>55914.972999999998</v>
      </c>
    </row>
    <row r="31" spans="1:12" s="56" customFormat="1" ht="6" customHeight="1" x14ac:dyDescent="0.2">
      <c r="B31" s="57"/>
      <c r="C31" s="57"/>
      <c r="D31" s="57"/>
      <c r="E31" s="57"/>
      <c r="F31" s="57"/>
      <c r="G31" s="57"/>
      <c r="H31" s="57"/>
      <c r="I31" s="57"/>
    </row>
    <row r="32" spans="1:12" x14ac:dyDescent="0.15">
      <c r="A32" s="1" t="s">
        <v>179</v>
      </c>
      <c r="B32" s="151">
        <v>10546.448</v>
      </c>
      <c r="C32" s="151">
        <v>11085.735000000001</v>
      </c>
      <c r="D32" s="151">
        <v>11635.735000000001</v>
      </c>
      <c r="E32" s="151">
        <v>12164.306</v>
      </c>
      <c r="F32" s="151">
        <v>8351.8060000000005</v>
      </c>
      <c r="G32" s="151">
        <v>0</v>
      </c>
      <c r="H32" s="151">
        <v>0</v>
      </c>
      <c r="I32" s="151">
        <v>0</v>
      </c>
    </row>
    <row r="33" spans="1:9" x14ac:dyDescent="0.15">
      <c r="A33" s="1" t="s">
        <v>180</v>
      </c>
      <c r="B33" s="151">
        <v>0</v>
      </c>
      <c r="C33" s="151">
        <v>966.18899999999996</v>
      </c>
      <c r="D33" s="151">
        <v>0</v>
      </c>
      <c r="E33" s="151">
        <v>0</v>
      </c>
      <c r="F33" s="151">
        <v>0</v>
      </c>
      <c r="G33" s="151">
        <v>0</v>
      </c>
      <c r="H33" s="151">
        <v>0</v>
      </c>
      <c r="I33" s="151">
        <v>0</v>
      </c>
    </row>
    <row r="34" spans="1:9" x14ac:dyDescent="0.15">
      <c r="A34" s="1" t="s">
        <v>129</v>
      </c>
      <c r="B34" s="149">
        <f t="shared" ref="B34:I34" si="4">B30+B32+B33</f>
        <v>93271.31700000001</v>
      </c>
      <c r="C34" s="149">
        <f t="shared" si="4"/>
        <v>93364.740999999995</v>
      </c>
      <c r="D34" s="149">
        <f t="shared" si="4"/>
        <v>90117.731</v>
      </c>
      <c r="E34" s="149">
        <f t="shared" si="4"/>
        <v>86905.376999999993</v>
      </c>
      <c r="F34" s="149">
        <f t="shared" si="4"/>
        <v>74042.008999999991</v>
      </c>
      <c r="G34" s="149">
        <f t="shared" si="4"/>
        <v>63447.159999999996</v>
      </c>
      <c r="H34" s="149">
        <f t="shared" si="4"/>
        <v>63140.084000000003</v>
      </c>
      <c r="I34" s="149">
        <f t="shared" si="4"/>
        <v>55914.972999999998</v>
      </c>
    </row>
    <row r="35" spans="1:9" s="56" customFormat="1" ht="6" customHeight="1" x14ac:dyDescent="0.2">
      <c r="B35" s="57"/>
      <c r="C35" s="57"/>
      <c r="D35" s="57"/>
      <c r="E35" s="57"/>
      <c r="F35" s="57"/>
      <c r="G35" s="57"/>
      <c r="H35" s="57"/>
      <c r="I35" s="57"/>
    </row>
    <row r="36" spans="1:9" x14ac:dyDescent="0.15">
      <c r="A36" s="1" t="s">
        <v>181</v>
      </c>
      <c r="B36" s="34"/>
      <c r="C36" s="34"/>
      <c r="D36" s="34"/>
      <c r="E36" s="34"/>
      <c r="F36" s="34"/>
      <c r="G36" s="34"/>
      <c r="H36" s="34"/>
      <c r="I36" s="34"/>
    </row>
    <row r="37" spans="1:9" s="56" customFormat="1" ht="6" customHeight="1" x14ac:dyDescent="0.2">
      <c r="B37" s="57"/>
      <c r="C37" s="57"/>
      <c r="D37" s="57"/>
      <c r="E37" s="57"/>
      <c r="F37" s="57"/>
      <c r="G37" s="57"/>
      <c r="H37" s="57"/>
      <c r="I37" s="57"/>
    </row>
    <row r="38" spans="1:9" x14ac:dyDescent="0.15">
      <c r="A38" s="146" t="s">
        <v>182</v>
      </c>
      <c r="B38" s="34"/>
      <c r="C38" s="34"/>
      <c r="D38" s="34"/>
      <c r="E38" s="34"/>
      <c r="F38" s="34"/>
      <c r="G38" s="34"/>
      <c r="H38" s="34"/>
      <c r="I38" s="34"/>
    </row>
    <row r="39" spans="1:9" x14ac:dyDescent="0.15">
      <c r="A39" s="1" t="s">
        <v>183</v>
      </c>
      <c r="B39" s="34">
        <v>10.515000000000001</v>
      </c>
      <c r="C39" s="34">
        <v>10.515000000000001</v>
      </c>
      <c r="D39" s="34">
        <v>10.515000000000001</v>
      </c>
      <c r="E39" s="34">
        <v>10.515000000000001</v>
      </c>
      <c r="F39" s="34">
        <v>10.515000000000001</v>
      </c>
      <c r="G39" s="34">
        <v>10.515000000000001</v>
      </c>
      <c r="H39" s="34">
        <v>10.515000000000001</v>
      </c>
      <c r="I39" s="34">
        <v>10.515000000000001</v>
      </c>
    </row>
    <row r="40" spans="1:9" x14ac:dyDescent="0.15">
      <c r="A40" s="1" t="s">
        <v>184</v>
      </c>
      <c r="B40" s="34">
        <v>10.558</v>
      </c>
      <c r="C40" s="34">
        <v>10.558</v>
      </c>
      <c r="D40" s="34">
        <v>10.558</v>
      </c>
      <c r="E40" s="34">
        <v>10.558</v>
      </c>
      <c r="F40" s="34">
        <v>10.558</v>
      </c>
      <c r="G40" s="34">
        <v>10.558</v>
      </c>
      <c r="H40" s="34">
        <v>10.558</v>
      </c>
      <c r="I40" s="34">
        <v>10.558</v>
      </c>
    </row>
    <row r="41" spans="1:9" x14ac:dyDescent="0.15">
      <c r="A41" s="1" t="s">
        <v>185</v>
      </c>
      <c r="B41" s="34">
        <v>40953.32</v>
      </c>
      <c r="C41" s="34">
        <v>40953.32</v>
      </c>
      <c r="D41" s="34">
        <v>40953.32</v>
      </c>
      <c r="E41" s="34">
        <v>40953.32</v>
      </c>
      <c r="F41" s="34">
        <v>40953.32</v>
      </c>
      <c r="G41" s="34">
        <v>40953.32</v>
      </c>
      <c r="H41" s="34">
        <v>40953.32</v>
      </c>
      <c r="I41" s="34">
        <v>40953.32</v>
      </c>
    </row>
    <row r="42" spans="1:9" x14ac:dyDescent="0.15">
      <c r="A42" s="1" t="s">
        <v>186</v>
      </c>
      <c r="B42" s="34">
        <v>-45695.828000000001</v>
      </c>
      <c r="C42" s="34">
        <v>-73348.573999999993</v>
      </c>
      <c r="D42" s="34">
        <v>-83395.645999999993</v>
      </c>
      <c r="E42" s="34">
        <v>-90884.955000000002</v>
      </c>
      <c r="F42" s="34">
        <v>-89247.145999999993</v>
      </c>
      <c r="G42" s="34">
        <v>-88853.547000000006</v>
      </c>
      <c r="H42" s="34">
        <v>-89961.850999999995</v>
      </c>
      <c r="I42" s="34">
        <v>-81777.754000000001</v>
      </c>
    </row>
    <row r="43" spans="1:9" x14ac:dyDescent="0.15">
      <c r="A43" s="1" t="s">
        <v>187</v>
      </c>
      <c r="B43" s="148">
        <f t="shared" ref="B43:I43" si="5">SUM(B39:B42)</f>
        <v>-4721.4350000000049</v>
      </c>
      <c r="C43" s="148">
        <f t="shared" si="5"/>
        <v>-32374.180999999997</v>
      </c>
      <c r="D43" s="148">
        <f t="shared" si="5"/>
        <v>-42421.252999999997</v>
      </c>
      <c r="E43" s="148">
        <f t="shared" si="5"/>
        <v>-49910.562000000005</v>
      </c>
      <c r="F43" s="148">
        <f t="shared" si="5"/>
        <v>-48272.752999999997</v>
      </c>
      <c r="G43" s="148">
        <f t="shared" si="5"/>
        <v>-47879.15400000001</v>
      </c>
      <c r="H43" s="148">
        <f t="shared" si="5"/>
        <v>-48987.457999999999</v>
      </c>
      <c r="I43" s="148">
        <f t="shared" si="5"/>
        <v>-40803.361000000004</v>
      </c>
    </row>
    <row r="44" spans="1:9" s="56" customFormat="1" ht="6" customHeight="1" x14ac:dyDescent="0.2">
      <c r="B44" s="57"/>
      <c r="C44" s="57"/>
      <c r="D44" s="57"/>
      <c r="E44" s="57"/>
      <c r="F44" s="57"/>
      <c r="G44" s="57"/>
      <c r="H44" s="57"/>
      <c r="I44" s="57"/>
    </row>
    <row r="45" spans="1:9" ht="15" thickBot="1" x14ac:dyDescent="0.2">
      <c r="A45" s="1" t="s">
        <v>188</v>
      </c>
      <c r="B45" s="152">
        <f t="shared" ref="B45:I45" si="6">B34+B43</f>
        <v>88549.882000000012</v>
      </c>
      <c r="C45" s="152">
        <f t="shared" si="6"/>
        <v>60990.559999999998</v>
      </c>
      <c r="D45" s="152">
        <f t="shared" si="6"/>
        <v>47696.478000000003</v>
      </c>
      <c r="E45" s="152">
        <f t="shared" si="6"/>
        <v>36994.814999999988</v>
      </c>
      <c r="F45" s="152">
        <f t="shared" si="6"/>
        <v>25769.255999999994</v>
      </c>
      <c r="G45" s="152">
        <f t="shared" si="6"/>
        <v>15568.005999999987</v>
      </c>
      <c r="H45" s="152">
        <f t="shared" si="6"/>
        <v>14152.626000000004</v>
      </c>
      <c r="I45" s="152">
        <f t="shared" si="6"/>
        <v>15111.611999999994</v>
      </c>
    </row>
    <row r="46" spans="1:9" ht="15" thickTop="1" x14ac:dyDescent="0.15"/>
    <row r="47" spans="1:9" x14ac:dyDescent="0.15">
      <c r="A47" s="1" t="s">
        <v>189</v>
      </c>
      <c r="C47" s="36"/>
      <c r="D47" s="36"/>
      <c r="E47" s="36"/>
      <c r="F47" s="36"/>
      <c r="G47" s="36"/>
      <c r="H47" s="36"/>
      <c r="I47" s="36"/>
    </row>
    <row r="48" spans="1:9" x14ac:dyDescent="0.15">
      <c r="A48" s="1" t="s">
        <v>190</v>
      </c>
      <c r="C48" s="36"/>
      <c r="D48" s="36"/>
      <c r="E48" s="36"/>
      <c r="F48" s="36"/>
      <c r="G48" s="36"/>
      <c r="H48" s="36"/>
      <c r="I48" s="36"/>
    </row>
    <row r="49" spans="2:9" x14ac:dyDescent="0.15">
      <c r="C49" s="36"/>
      <c r="D49" s="36"/>
      <c r="E49" s="36"/>
      <c r="F49" s="36"/>
      <c r="G49" s="36"/>
      <c r="H49" s="36"/>
      <c r="I49" s="36"/>
    </row>
    <row r="50" spans="2:9" x14ac:dyDescent="0.15">
      <c r="B50" s="164"/>
      <c r="C50" s="36"/>
      <c r="D50" s="36"/>
      <c r="E50" s="36"/>
      <c r="F50" s="36"/>
      <c r="G50" s="36"/>
      <c r="H50" s="36"/>
      <c r="I50" s="36"/>
    </row>
    <row r="51" spans="2:9" x14ac:dyDescent="0.15">
      <c r="C51" s="36"/>
      <c r="D51" s="36"/>
      <c r="E51" s="36"/>
      <c r="F51" s="36"/>
      <c r="G51" s="36"/>
      <c r="H51" s="36"/>
      <c r="I51" s="36"/>
    </row>
    <row r="52" spans="2:9" x14ac:dyDescent="0.15">
      <c r="C52" s="36"/>
      <c r="D52" s="36"/>
      <c r="E52" s="36"/>
      <c r="F52" s="36"/>
      <c r="G52" s="36"/>
      <c r="H52" s="36"/>
      <c r="I52" s="36"/>
    </row>
    <row r="53" spans="2:9" x14ac:dyDescent="0.15">
      <c r="C53" s="36"/>
    </row>
    <row r="54" spans="2:9" x14ac:dyDescent="0.15">
      <c r="C54" s="36"/>
    </row>
  </sheetData>
  <pageMargins left="0.7" right="0.7" top="0.75" bottom="0.75" header="0.3" footer="0.3"/>
  <pageSetup scale="71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056B9-D335-4574-AB2C-312E03A7D45B}">
  <sheetPr>
    <pageSetUpPr fitToPage="1"/>
  </sheetPr>
  <dimension ref="A2:U56"/>
  <sheetViews>
    <sheetView showGridLines="0" zoomScale="90" zoomScaleNormal="90" workbookViewId="0">
      <selection activeCell="A5" sqref="A5"/>
    </sheetView>
  </sheetViews>
  <sheetFormatPr baseColWidth="10" defaultColWidth="8.83203125" defaultRowHeight="15" x14ac:dyDescent="0.2"/>
  <cols>
    <col min="1" max="1" width="71" style="1" customWidth="1"/>
    <col min="2" max="2" width="12.6640625" style="1" customWidth="1"/>
    <col min="3" max="9" width="11.83203125" style="1" customWidth="1"/>
    <col min="10" max="10" width="9.1640625" style="1"/>
    <col min="11" max="11" width="12.5" style="1" customWidth="1"/>
    <col min="12" max="16" width="12.33203125" style="1" customWidth="1"/>
    <col min="18" max="18" width="12.1640625" bestFit="1" customWidth="1"/>
    <col min="21" max="21" width="10.33203125" bestFit="1" customWidth="1"/>
  </cols>
  <sheetData>
    <row r="2" spans="1:16" x14ac:dyDescent="0.2">
      <c r="A2" s="2" t="s">
        <v>54</v>
      </c>
      <c r="B2" s="2"/>
    </row>
    <row r="3" spans="1:16" x14ac:dyDescent="0.2">
      <c r="A3" s="5" t="s">
        <v>136</v>
      </c>
      <c r="B3" s="5"/>
    </row>
    <row r="4" spans="1:16" x14ac:dyDescent="0.2">
      <c r="A4" s="6" t="s">
        <v>71</v>
      </c>
      <c r="B4" s="7" t="s">
        <v>0</v>
      </c>
      <c r="C4" s="7" t="s">
        <v>0</v>
      </c>
      <c r="D4" s="7" t="s">
        <v>0</v>
      </c>
      <c r="E4" s="7" t="s">
        <v>0</v>
      </c>
      <c r="F4" s="7" t="s">
        <v>0</v>
      </c>
      <c r="G4" s="7" t="s">
        <v>0</v>
      </c>
      <c r="H4" s="7" t="s">
        <v>0</v>
      </c>
      <c r="I4" s="7" t="s">
        <v>0</v>
      </c>
      <c r="J4" s="4"/>
      <c r="K4" s="7" t="s">
        <v>1</v>
      </c>
      <c r="L4" s="7" t="s">
        <v>1</v>
      </c>
      <c r="M4" s="7" t="s">
        <v>1</v>
      </c>
      <c r="N4" s="7" t="s">
        <v>1</v>
      </c>
      <c r="O4" s="7" t="s">
        <v>1</v>
      </c>
      <c r="P4" s="7" t="s">
        <v>1</v>
      </c>
    </row>
    <row r="5" spans="1:16" x14ac:dyDescent="0.2">
      <c r="A5" s="134"/>
      <c r="B5" s="9">
        <v>44561</v>
      </c>
      <c r="C5" s="9">
        <v>44469</v>
      </c>
      <c r="D5" s="9">
        <v>44377</v>
      </c>
      <c r="E5" s="9">
        <v>44286</v>
      </c>
      <c r="F5" s="9">
        <v>44196</v>
      </c>
      <c r="G5" s="9">
        <v>44104</v>
      </c>
      <c r="H5" s="9">
        <v>44012</v>
      </c>
      <c r="I5" s="9">
        <v>43921</v>
      </c>
      <c r="J5" s="4"/>
      <c r="K5" s="9">
        <v>44561</v>
      </c>
      <c r="L5" s="9">
        <v>44469</v>
      </c>
      <c r="M5" s="9">
        <v>44377</v>
      </c>
      <c r="N5" s="9">
        <v>44196</v>
      </c>
      <c r="O5" s="9">
        <v>44104</v>
      </c>
      <c r="P5" s="9">
        <v>44012</v>
      </c>
    </row>
    <row r="6" spans="1:16" x14ac:dyDescent="0.2">
      <c r="A6" s="23"/>
      <c r="B6" s="23"/>
      <c r="C6" s="153"/>
      <c r="D6" s="153"/>
      <c r="E6" s="153"/>
      <c r="F6" s="153"/>
      <c r="G6" s="153"/>
      <c r="H6" s="153"/>
      <c r="I6" s="153"/>
      <c r="J6" s="154"/>
      <c r="K6" s="154"/>
      <c r="L6" s="154"/>
      <c r="M6" s="154"/>
      <c r="N6" s="154"/>
      <c r="O6" s="154"/>
      <c r="P6" s="154"/>
    </row>
    <row r="7" spans="1:16" x14ac:dyDescent="0.2">
      <c r="A7" s="134" t="s">
        <v>137</v>
      </c>
      <c r="B7" s="134"/>
      <c r="C7" s="155"/>
      <c r="D7" s="155"/>
      <c r="E7" s="155"/>
      <c r="F7" s="155"/>
      <c r="G7" s="155"/>
      <c r="H7" s="155"/>
      <c r="I7" s="155"/>
      <c r="J7" s="156"/>
      <c r="K7" s="156"/>
      <c r="L7" s="156"/>
      <c r="M7" s="156"/>
      <c r="N7" s="156"/>
      <c r="O7" s="156"/>
      <c r="P7" s="156"/>
    </row>
    <row r="8" spans="1:16" x14ac:dyDescent="0.2">
      <c r="A8" s="134" t="s">
        <v>191</v>
      </c>
      <c r="B8" s="157">
        <v>27652.745599999944</v>
      </c>
      <c r="C8" s="157">
        <v>10047.072</v>
      </c>
      <c r="D8" s="157">
        <v>7489.3090000000002</v>
      </c>
      <c r="E8" s="151">
        <v>-1637.809</v>
      </c>
      <c r="F8" s="157">
        <v>-393.59899999999999</v>
      </c>
      <c r="G8" s="157">
        <v>1108.3040000000001</v>
      </c>
      <c r="H8" s="157">
        <v>-8184.0969999999998</v>
      </c>
      <c r="I8" s="151">
        <v>-5788.8729999999996</v>
      </c>
      <c r="J8" s="156"/>
      <c r="K8" s="158">
        <f>+SUM(B8:E8)</f>
        <v>43551.317599999944</v>
      </c>
      <c r="L8" s="158">
        <f>+SUM(C8:E8)</f>
        <v>15898.572000000002</v>
      </c>
      <c r="M8" s="158">
        <f>+SUM(D8:E8)</f>
        <v>5851.5</v>
      </c>
      <c r="N8" s="158">
        <f>+SUM(F8:I8)</f>
        <v>-13258.264999999999</v>
      </c>
      <c r="O8" s="158">
        <f>+SUM(G8:I8)</f>
        <v>-12864.665999999999</v>
      </c>
      <c r="P8" s="158">
        <f>+SUM(H8:I8)</f>
        <v>-13972.97</v>
      </c>
    </row>
    <row r="9" spans="1:16" x14ac:dyDescent="0.2">
      <c r="A9" s="134" t="s">
        <v>192</v>
      </c>
      <c r="B9" s="157"/>
      <c r="C9" s="157"/>
      <c r="D9" s="157"/>
      <c r="E9" s="151"/>
      <c r="F9" s="157"/>
      <c r="G9" s="157"/>
      <c r="H9" s="157"/>
      <c r="I9" s="151"/>
      <c r="J9" s="156"/>
      <c r="K9" s="158">
        <f t="shared" ref="K9:K28" si="0">+SUM(B9:E9)</f>
        <v>0</v>
      </c>
      <c r="L9" s="158"/>
      <c r="M9" s="158"/>
      <c r="N9" s="158"/>
      <c r="O9" s="158"/>
      <c r="P9" s="158"/>
    </row>
    <row r="10" spans="1:16" x14ac:dyDescent="0.2">
      <c r="A10" s="134" t="s">
        <v>193</v>
      </c>
      <c r="B10" s="157">
        <v>49</v>
      </c>
      <c r="C10" s="157">
        <v>39.247999999999998</v>
      </c>
      <c r="D10" s="157">
        <v>35.591000000000001</v>
      </c>
      <c r="E10" s="151">
        <v>27.507999999999999</v>
      </c>
      <c r="F10" s="157">
        <v>23.6</v>
      </c>
      <c r="G10" s="157">
        <v>18.251000000000001</v>
      </c>
      <c r="H10" s="157">
        <v>17.405000000000001</v>
      </c>
      <c r="I10" s="151">
        <v>15.396000000000001</v>
      </c>
      <c r="J10" s="156"/>
      <c r="K10" s="158">
        <f t="shared" si="0"/>
        <v>151.34700000000001</v>
      </c>
      <c r="L10" s="158">
        <f t="shared" ref="L10:L28" si="1">+SUM(C10:E10)</f>
        <v>102.34699999999999</v>
      </c>
      <c r="M10" s="158">
        <f t="shared" ref="M10:M28" si="2">+SUM(D10:E10)</f>
        <v>63.099000000000004</v>
      </c>
      <c r="N10" s="158">
        <f t="shared" ref="N10:N28" si="3">+SUM(F10:I10)</f>
        <v>74.652000000000001</v>
      </c>
      <c r="O10" s="158">
        <f t="shared" ref="O10:O28" si="4">+SUM(G10:I10)</f>
        <v>51.052000000000007</v>
      </c>
      <c r="P10" s="158">
        <f t="shared" ref="P10:P28" si="5">+SUM(H10:I10)</f>
        <v>32.801000000000002</v>
      </c>
    </row>
    <row r="11" spans="1:16" x14ac:dyDescent="0.2">
      <c r="A11" s="134" t="s">
        <v>194</v>
      </c>
      <c r="B11" s="157">
        <v>23.916</v>
      </c>
      <c r="C11" s="157">
        <v>29.096</v>
      </c>
      <c r="D11" s="157">
        <v>29.268999999999998</v>
      </c>
      <c r="E11" s="151">
        <v>11.672000000000001</v>
      </c>
      <c r="F11" s="157">
        <v>13.087</v>
      </c>
      <c r="G11" s="157">
        <v>16.483000000000001</v>
      </c>
      <c r="H11" s="157">
        <v>18.036000000000001</v>
      </c>
      <c r="I11" s="151">
        <v>19.04</v>
      </c>
      <c r="J11" s="156"/>
      <c r="K11" s="158">
        <f t="shared" si="0"/>
        <v>93.953000000000003</v>
      </c>
      <c r="L11" s="158">
        <f t="shared" si="1"/>
        <v>70.036999999999992</v>
      </c>
      <c r="M11" s="158">
        <f t="shared" si="2"/>
        <v>40.941000000000003</v>
      </c>
      <c r="N11" s="158">
        <f t="shared" si="3"/>
        <v>66.646000000000001</v>
      </c>
      <c r="O11" s="158">
        <f t="shared" si="4"/>
        <v>53.559000000000005</v>
      </c>
      <c r="P11" s="158">
        <f t="shared" si="5"/>
        <v>37.076000000000001</v>
      </c>
    </row>
    <row r="12" spans="1:16" x14ac:dyDescent="0.2">
      <c r="A12" s="134" t="s">
        <v>195</v>
      </c>
      <c r="B12" s="157">
        <v>0</v>
      </c>
      <c r="C12" s="157">
        <v>0</v>
      </c>
      <c r="D12" s="157">
        <v>0</v>
      </c>
      <c r="E12" s="151">
        <v>0</v>
      </c>
      <c r="F12" s="157">
        <v>0</v>
      </c>
      <c r="G12" s="157">
        <v>-1580</v>
      </c>
      <c r="H12" s="157">
        <v>0</v>
      </c>
      <c r="I12" s="151">
        <v>0</v>
      </c>
      <c r="J12" s="156"/>
      <c r="K12" s="158">
        <f t="shared" si="0"/>
        <v>0</v>
      </c>
      <c r="L12" s="158">
        <f t="shared" si="1"/>
        <v>0</v>
      </c>
      <c r="M12" s="158">
        <f t="shared" si="2"/>
        <v>0</v>
      </c>
      <c r="N12" s="158">
        <f t="shared" si="3"/>
        <v>-1580</v>
      </c>
      <c r="O12" s="158">
        <f t="shared" si="4"/>
        <v>-1580</v>
      </c>
      <c r="P12" s="158">
        <f t="shared" si="5"/>
        <v>0</v>
      </c>
    </row>
    <row r="13" spans="1:16" x14ac:dyDescent="0.2">
      <c r="A13" s="134" t="s">
        <v>196</v>
      </c>
      <c r="B13" s="157">
        <v>23.213000000000001</v>
      </c>
      <c r="C13" s="157">
        <v>12.5</v>
      </c>
      <c r="D13" s="157">
        <v>33.929000000000002</v>
      </c>
      <c r="E13" s="151">
        <v>12.5</v>
      </c>
      <c r="F13" s="157">
        <v>1.806</v>
      </c>
      <c r="G13" s="157">
        <v>0</v>
      </c>
      <c r="H13" s="157">
        <v>0</v>
      </c>
      <c r="I13" s="151">
        <v>0</v>
      </c>
      <c r="J13" s="156"/>
      <c r="K13" s="158">
        <f t="shared" si="0"/>
        <v>82.141999999999996</v>
      </c>
      <c r="L13" s="158">
        <f t="shared" si="1"/>
        <v>58.929000000000002</v>
      </c>
      <c r="M13" s="158">
        <f t="shared" si="2"/>
        <v>46.429000000000002</v>
      </c>
      <c r="N13" s="158">
        <f t="shared" si="3"/>
        <v>1.806</v>
      </c>
      <c r="O13" s="158">
        <f t="shared" si="4"/>
        <v>0</v>
      </c>
      <c r="P13" s="158">
        <f t="shared" si="5"/>
        <v>0</v>
      </c>
    </row>
    <row r="14" spans="1:16" x14ac:dyDescent="0.2">
      <c r="A14" s="134" t="s">
        <v>197</v>
      </c>
      <c r="B14" s="157">
        <v>638.40899999999999</v>
      </c>
      <c r="C14" s="157">
        <v>-188.50899999999999</v>
      </c>
      <c r="D14" s="157">
        <v>-307.178</v>
      </c>
      <c r="E14" s="151">
        <v>-142.72200000000001</v>
      </c>
      <c r="F14" s="157">
        <v>-2.28494623655914</v>
      </c>
      <c r="G14" s="157">
        <v>0</v>
      </c>
      <c r="H14" s="157">
        <v>0</v>
      </c>
      <c r="I14" s="151">
        <v>0</v>
      </c>
      <c r="J14" s="156"/>
      <c r="K14" s="158">
        <f t="shared" si="0"/>
        <v>0</v>
      </c>
      <c r="L14" s="158">
        <f t="shared" si="1"/>
        <v>-638.40899999999999</v>
      </c>
      <c r="M14" s="158">
        <f t="shared" si="2"/>
        <v>-449.9</v>
      </c>
      <c r="N14" s="158">
        <f t="shared" si="3"/>
        <v>-2.28494623655914</v>
      </c>
      <c r="O14" s="158">
        <f t="shared" si="4"/>
        <v>0</v>
      </c>
      <c r="P14" s="158">
        <f t="shared" si="5"/>
        <v>0</v>
      </c>
    </row>
    <row r="15" spans="1:16" x14ac:dyDescent="0.2">
      <c r="A15" s="134" t="s">
        <v>198</v>
      </c>
      <c r="B15" s="157">
        <v>-20.984999999999999</v>
      </c>
      <c r="C15" s="157">
        <v>-20.984000000000002</v>
      </c>
      <c r="D15" s="157">
        <v>-20.985333333333333</v>
      </c>
      <c r="E15" s="151">
        <v>-14.166666666666668</v>
      </c>
      <c r="F15" s="157">
        <v>0</v>
      </c>
      <c r="G15" s="157">
        <v>0</v>
      </c>
      <c r="H15" s="157">
        <v>0</v>
      </c>
      <c r="I15" s="151">
        <v>0</v>
      </c>
      <c r="J15" s="156"/>
      <c r="K15" s="158">
        <f t="shared" si="0"/>
        <v>-77.121000000000009</v>
      </c>
      <c r="L15" s="158">
        <f t="shared" si="1"/>
        <v>-56.13600000000001</v>
      </c>
      <c r="M15" s="158">
        <f t="shared" si="2"/>
        <v>-35.152000000000001</v>
      </c>
      <c r="N15" s="158">
        <f t="shared" si="3"/>
        <v>0</v>
      </c>
      <c r="O15" s="158">
        <f t="shared" si="4"/>
        <v>0</v>
      </c>
      <c r="P15" s="158">
        <f t="shared" si="5"/>
        <v>0</v>
      </c>
    </row>
    <row r="16" spans="1:16" x14ac:dyDescent="0.2">
      <c r="A16" s="134" t="s">
        <v>199</v>
      </c>
      <c r="B16" s="157">
        <v>0</v>
      </c>
      <c r="C16" s="157">
        <v>0</v>
      </c>
      <c r="D16" s="157">
        <v>0</v>
      </c>
      <c r="E16" s="151">
        <v>0</v>
      </c>
      <c r="F16" s="157">
        <v>0</v>
      </c>
      <c r="G16" s="157">
        <v>0</v>
      </c>
      <c r="H16" s="157">
        <v>0</v>
      </c>
      <c r="I16" s="151">
        <v>0</v>
      </c>
      <c r="J16" s="156"/>
      <c r="K16" s="158">
        <f t="shared" si="0"/>
        <v>0</v>
      </c>
      <c r="L16" s="158">
        <f t="shared" si="1"/>
        <v>0</v>
      </c>
      <c r="M16" s="158">
        <f t="shared" si="2"/>
        <v>0</v>
      </c>
      <c r="N16" s="158">
        <f t="shared" si="3"/>
        <v>0</v>
      </c>
      <c r="O16" s="158">
        <f t="shared" si="4"/>
        <v>0</v>
      </c>
      <c r="P16" s="158">
        <f t="shared" si="5"/>
        <v>0</v>
      </c>
    </row>
    <row r="17" spans="1:16" x14ac:dyDescent="0.2">
      <c r="A17" s="134" t="s">
        <v>200</v>
      </c>
      <c r="B17" s="157">
        <v>-98.415999999999997</v>
      </c>
      <c r="C17" s="157">
        <v>143.26400000000001</v>
      </c>
      <c r="D17" s="157">
        <v>111.61199999999999</v>
      </c>
      <c r="E17" s="151">
        <v>-431.62799999999999</v>
      </c>
      <c r="F17" s="157">
        <v>-42.805</v>
      </c>
      <c r="G17" s="157">
        <v>187.65700000000001</v>
      </c>
      <c r="H17" s="157">
        <v>-77.408000000000001</v>
      </c>
      <c r="I17" s="151">
        <v>-244.08099999999999</v>
      </c>
      <c r="J17" s="156"/>
      <c r="K17" s="158">
        <f t="shared" si="0"/>
        <v>-275.16800000000001</v>
      </c>
      <c r="L17" s="158">
        <f t="shared" si="1"/>
        <v>-176.75199999999998</v>
      </c>
      <c r="M17" s="158">
        <f t="shared" si="2"/>
        <v>-320.01599999999996</v>
      </c>
      <c r="N17" s="158">
        <f t="shared" si="3"/>
        <v>-176.637</v>
      </c>
      <c r="O17" s="158">
        <f t="shared" si="4"/>
        <v>-133.83199999999999</v>
      </c>
      <c r="P17" s="158">
        <f t="shared" si="5"/>
        <v>-321.48899999999998</v>
      </c>
    </row>
    <row r="18" spans="1:16" x14ac:dyDescent="0.2">
      <c r="A18" s="134" t="s">
        <v>201</v>
      </c>
      <c r="B18" s="157">
        <v>2984.6350000000002</v>
      </c>
      <c r="C18" s="157">
        <v>0</v>
      </c>
      <c r="D18" s="157">
        <v>0</v>
      </c>
      <c r="E18" s="151">
        <v>0</v>
      </c>
      <c r="F18" s="157">
        <v>0</v>
      </c>
      <c r="G18" s="157">
        <v>0</v>
      </c>
      <c r="H18" s="157">
        <v>-3000</v>
      </c>
      <c r="I18" s="151">
        <v>0</v>
      </c>
      <c r="J18" s="156"/>
      <c r="K18" s="158">
        <f t="shared" si="0"/>
        <v>2984.6350000000002</v>
      </c>
      <c r="L18" s="158">
        <f t="shared" si="1"/>
        <v>0</v>
      </c>
      <c r="M18" s="158">
        <f t="shared" si="2"/>
        <v>0</v>
      </c>
      <c r="N18" s="158">
        <f t="shared" si="3"/>
        <v>-3000</v>
      </c>
      <c r="O18" s="158">
        <f t="shared" si="4"/>
        <v>-3000</v>
      </c>
      <c r="P18" s="158">
        <f t="shared" si="5"/>
        <v>-3000</v>
      </c>
    </row>
    <row r="19" spans="1:16" x14ac:dyDescent="0.2">
      <c r="A19" s="134" t="s">
        <v>202</v>
      </c>
      <c r="B19" s="157">
        <v>-2812.6909999999998</v>
      </c>
      <c r="C19" s="157">
        <v>2294.7840000000001</v>
      </c>
      <c r="D19" s="157">
        <v>-2470.5650000000001</v>
      </c>
      <c r="E19" s="151">
        <v>-129.268</v>
      </c>
      <c r="F19" s="157">
        <v>302.29300000000001</v>
      </c>
      <c r="G19" s="157">
        <v>-1041.249</v>
      </c>
      <c r="H19" s="157">
        <v>3303.1869999999999</v>
      </c>
      <c r="I19" s="151">
        <v>-2619.9290000000001</v>
      </c>
      <c r="J19" s="156"/>
      <c r="K19" s="158">
        <f t="shared" si="0"/>
        <v>-3117.74</v>
      </c>
      <c r="L19" s="158">
        <f t="shared" si="1"/>
        <v>-305.04899999999998</v>
      </c>
      <c r="M19" s="158">
        <f t="shared" si="2"/>
        <v>-2599.8330000000001</v>
      </c>
      <c r="N19" s="158">
        <f t="shared" si="3"/>
        <v>-55.69800000000032</v>
      </c>
      <c r="O19" s="158">
        <f t="shared" si="4"/>
        <v>-357.99099999999999</v>
      </c>
      <c r="P19" s="158">
        <f t="shared" si="5"/>
        <v>683.25799999999981</v>
      </c>
    </row>
    <row r="20" spans="1:16" x14ac:dyDescent="0.2">
      <c r="A20" s="134" t="s">
        <v>203</v>
      </c>
      <c r="B20" s="157">
        <v>2625.2710000000002</v>
      </c>
      <c r="C20" s="157">
        <v>1337.9780000000001</v>
      </c>
      <c r="D20" s="157">
        <v>-1401.826</v>
      </c>
      <c r="E20" s="151">
        <v>982.202</v>
      </c>
      <c r="F20" s="157">
        <v>808.16700000000003</v>
      </c>
      <c r="G20" s="157">
        <v>-10.901</v>
      </c>
      <c r="H20" s="157">
        <v>-2534.1179999999999</v>
      </c>
      <c r="I20" s="151">
        <v>3809.2979999999998</v>
      </c>
      <c r="J20" s="156"/>
      <c r="K20" s="158">
        <f t="shared" si="0"/>
        <v>3543.625</v>
      </c>
      <c r="L20" s="158">
        <f t="shared" si="1"/>
        <v>918.35400000000004</v>
      </c>
      <c r="M20" s="158">
        <f t="shared" si="2"/>
        <v>-419.62400000000002</v>
      </c>
      <c r="N20" s="158">
        <f t="shared" si="3"/>
        <v>2072.4459999999999</v>
      </c>
      <c r="O20" s="158">
        <f t="shared" si="4"/>
        <v>1264.279</v>
      </c>
      <c r="P20" s="158">
        <f t="shared" si="5"/>
        <v>1275.1799999999998</v>
      </c>
    </row>
    <row r="21" spans="1:16" x14ac:dyDescent="0.2">
      <c r="A21" s="134" t="s">
        <v>204</v>
      </c>
      <c r="B21" s="157">
        <v>1708.1890000000001</v>
      </c>
      <c r="C21" s="157">
        <v>344.94</v>
      </c>
      <c r="D21" s="157">
        <v>2385.14</v>
      </c>
      <c r="E21" s="151">
        <v>599.03700000000003</v>
      </c>
      <c r="F21" s="157">
        <v>-2572.91</v>
      </c>
      <c r="G21" s="157">
        <v>493.82600000000002</v>
      </c>
      <c r="H21" s="157">
        <v>2234.9830000000002</v>
      </c>
      <c r="I21" s="151">
        <v>-1957.0719999999999</v>
      </c>
      <c r="J21" s="156"/>
      <c r="K21" s="158">
        <f t="shared" si="0"/>
        <v>5037.3060000000005</v>
      </c>
      <c r="L21" s="158">
        <f t="shared" si="1"/>
        <v>3329.1170000000002</v>
      </c>
      <c r="M21" s="158">
        <f t="shared" si="2"/>
        <v>2984.1769999999997</v>
      </c>
      <c r="N21" s="158">
        <f t="shared" si="3"/>
        <v>-1801.1729999999995</v>
      </c>
      <c r="O21" s="158">
        <f t="shared" si="4"/>
        <v>771.73700000000031</v>
      </c>
      <c r="P21" s="158">
        <f t="shared" si="5"/>
        <v>277.91100000000029</v>
      </c>
    </row>
    <row r="22" spans="1:16" x14ac:dyDescent="0.2">
      <c r="A22" s="134" t="s">
        <v>205</v>
      </c>
      <c r="B22" s="157">
        <v>107.736</v>
      </c>
      <c r="C22" s="157">
        <v>-19.978999999999999</v>
      </c>
      <c r="D22" s="157">
        <v>-147.62299999999999</v>
      </c>
      <c r="E22" s="151">
        <v>84.84</v>
      </c>
      <c r="F22" s="157">
        <v>-45.780999999999999</v>
      </c>
      <c r="G22" s="157">
        <v>152.32400000000001</v>
      </c>
      <c r="H22" s="157">
        <v>-22.456</v>
      </c>
      <c r="I22" s="151">
        <v>11.151999999999999</v>
      </c>
      <c r="J22" s="156"/>
      <c r="K22" s="158">
        <f t="shared" si="0"/>
        <v>24.974000000000018</v>
      </c>
      <c r="L22" s="158">
        <f t="shared" si="1"/>
        <v>-82.761999999999972</v>
      </c>
      <c r="M22" s="158">
        <f t="shared" si="2"/>
        <v>-62.782999999999987</v>
      </c>
      <c r="N22" s="158">
        <f t="shared" si="3"/>
        <v>95.239000000000004</v>
      </c>
      <c r="O22" s="158">
        <f t="shared" si="4"/>
        <v>141.02000000000001</v>
      </c>
      <c r="P22" s="158">
        <f t="shared" si="5"/>
        <v>-11.304</v>
      </c>
    </row>
    <row r="23" spans="1:16" x14ac:dyDescent="0.2">
      <c r="A23" s="134" t="s">
        <v>206</v>
      </c>
      <c r="B23" s="157">
        <v>-780.47799999999995</v>
      </c>
      <c r="C23" s="157">
        <v>-545.38499999999999</v>
      </c>
      <c r="D23" s="157">
        <v>4592.7240000000002</v>
      </c>
      <c r="E23" s="151">
        <v>6707.61</v>
      </c>
      <c r="F23" s="157">
        <v>5575.509</v>
      </c>
      <c r="G23" s="157">
        <v>2811.3690000000001</v>
      </c>
      <c r="H23" s="157">
        <v>4887.6329999999998</v>
      </c>
      <c r="I23" s="151">
        <v>4452.5550000000003</v>
      </c>
      <c r="J23" s="156"/>
      <c r="K23" s="158">
        <f t="shared" si="0"/>
        <v>9974.4709999999995</v>
      </c>
      <c r="L23" s="158">
        <f t="shared" si="1"/>
        <v>10754.949000000001</v>
      </c>
      <c r="M23" s="158">
        <f t="shared" si="2"/>
        <v>11300.333999999999</v>
      </c>
      <c r="N23" s="158">
        <f t="shared" si="3"/>
        <v>17727.065999999999</v>
      </c>
      <c r="O23" s="158">
        <f t="shared" si="4"/>
        <v>12151.557000000001</v>
      </c>
      <c r="P23" s="158">
        <f t="shared" si="5"/>
        <v>9340.1880000000001</v>
      </c>
    </row>
    <row r="24" spans="1:16" x14ac:dyDescent="0.2">
      <c r="A24" s="1" t="s">
        <v>233</v>
      </c>
      <c r="B24" s="157">
        <v>-17236.52</v>
      </c>
      <c r="C24" s="157">
        <v>0</v>
      </c>
      <c r="D24" s="157">
        <v>0</v>
      </c>
      <c r="E24" s="157">
        <v>0</v>
      </c>
      <c r="F24" s="157">
        <v>0</v>
      </c>
      <c r="G24" s="157">
        <v>0</v>
      </c>
      <c r="H24" s="157">
        <v>0</v>
      </c>
      <c r="I24" s="157">
        <v>0</v>
      </c>
      <c r="J24" s="156"/>
      <c r="K24" s="158">
        <f t="shared" ref="K24" si="6">+SUM(B24:E24)</f>
        <v>-17236.52</v>
      </c>
      <c r="L24" s="158">
        <f t="shared" ref="L24" si="7">+SUM(C24:E24)</f>
        <v>0</v>
      </c>
      <c r="M24" s="158">
        <f t="shared" ref="M24" si="8">+SUM(D24:E24)</f>
        <v>0</v>
      </c>
      <c r="N24" s="158">
        <f t="shared" ref="N24" si="9">+SUM(F24:I24)</f>
        <v>0</v>
      </c>
      <c r="O24" s="158">
        <f t="shared" ref="O24" si="10">+SUM(G24:I24)</f>
        <v>0</v>
      </c>
      <c r="P24" s="158">
        <f t="shared" ref="P24" si="11">+SUM(H24:I24)</f>
        <v>0</v>
      </c>
    </row>
    <row r="25" spans="1:16" x14ac:dyDescent="0.2">
      <c r="A25" s="134" t="s">
        <v>207</v>
      </c>
      <c r="B25" s="157">
        <v>-20.984999999999999</v>
      </c>
      <c r="C25" s="157">
        <v>-20.984999999999999</v>
      </c>
      <c r="D25" s="157">
        <v>-20.984000000000002</v>
      </c>
      <c r="E25" s="151">
        <v>60.835999999999999</v>
      </c>
      <c r="F25" s="157">
        <v>167.71199999999999</v>
      </c>
      <c r="G25" s="157">
        <v>0</v>
      </c>
      <c r="H25" s="157">
        <v>0</v>
      </c>
      <c r="I25" s="151">
        <v>0</v>
      </c>
      <c r="J25" s="156"/>
      <c r="K25" s="158">
        <f t="shared" si="0"/>
        <v>-2.1180000000000021</v>
      </c>
      <c r="L25" s="158">
        <f t="shared" si="1"/>
        <v>18.866999999999997</v>
      </c>
      <c r="M25" s="158">
        <f t="shared" si="2"/>
        <v>39.851999999999997</v>
      </c>
      <c r="N25" s="158">
        <f t="shared" si="3"/>
        <v>167.71199999999999</v>
      </c>
      <c r="O25" s="158">
        <f t="shared" si="4"/>
        <v>0</v>
      </c>
      <c r="P25" s="158">
        <f t="shared" si="5"/>
        <v>0</v>
      </c>
    </row>
    <row r="26" spans="1:16" x14ac:dyDescent="0.2">
      <c r="A26" s="134" t="s">
        <v>208</v>
      </c>
      <c r="B26" s="157">
        <v>-966.18899999999996</v>
      </c>
      <c r="C26" s="157">
        <v>966.18899999999996</v>
      </c>
      <c r="D26" s="157">
        <v>0</v>
      </c>
      <c r="E26" s="151">
        <v>0</v>
      </c>
      <c r="F26" s="157">
        <v>0</v>
      </c>
      <c r="G26" s="157">
        <v>0</v>
      </c>
      <c r="H26" s="157">
        <v>0</v>
      </c>
      <c r="I26" s="151">
        <v>0</v>
      </c>
      <c r="J26" s="156"/>
      <c r="K26" s="158">
        <f t="shared" si="0"/>
        <v>0</v>
      </c>
      <c r="L26" s="158">
        <f t="shared" si="1"/>
        <v>966.18899999999996</v>
      </c>
      <c r="M26" s="158">
        <f t="shared" si="2"/>
        <v>0</v>
      </c>
      <c r="N26" s="158">
        <f t="shared" si="3"/>
        <v>0</v>
      </c>
      <c r="O26" s="158">
        <f t="shared" si="4"/>
        <v>0</v>
      </c>
      <c r="P26" s="158">
        <f t="shared" si="5"/>
        <v>0</v>
      </c>
    </row>
    <row r="27" spans="1:16" x14ac:dyDescent="0.2">
      <c r="A27" s="134" t="s">
        <v>209</v>
      </c>
      <c r="B27" s="157">
        <v>-921.38199999999995</v>
      </c>
      <c r="C27" s="157">
        <v>109.342</v>
      </c>
      <c r="D27" s="157">
        <v>28.893333333333022</v>
      </c>
      <c r="E27" s="151">
        <v>-83.093333333333021</v>
      </c>
      <c r="F27" s="157">
        <v>-167.71505376344174</v>
      </c>
      <c r="G27" s="157">
        <v>243.67699999999999</v>
      </c>
      <c r="H27" s="157">
        <v>-104.21599999999999</v>
      </c>
      <c r="I27" s="151">
        <v>-136.96100000000001</v>
      </c>
      <c r="J27" s="156"/>
      <c r="K27" s="158">
        <f t="shared" si="0"/>
        <v>-866.24</v>
      </c>
      <c r="L27" s="158">
        <f t="shared" si="1"/>
        <v>55.141999999999996</v>
      </c>
      <c r="M27" s="158">
        <f t="shared" si="2"/>
        <v>-54.2</v>
      </c>
      <c r="N27" s="158">
        <f t="shared" si="3"/>
        <v>-165.21505376344174</v>
      </c>
      <c r="O27" s="158">
        <f t="shared" si="4"/>
        <v>2.5</v>
      </c>
      <c r="P27" s="158">
        <f t="shared" si="5"/>
        <v>-241.17700000000002</v>
      </c>
    </row>
    <row r="28" spans="1:16" x14ac:dyDescent="0.2">
      <c r="A28" s="159" t="s">
        <v>210</v>
      </c>
      <c r="B28" s="157">
        <v>22.509</v>
      </c>
      <c r="C28" s="157">
        <v>0</v>
      </c>
      <c r="D28" s="157">
        <v>0</v>
      </c>
      <c r="E28" s="151">
        <v>-4.3890000000000002</v>
      </c>
      <c r="F28" s="157">
        <v>1265.643</v>
      </c>
      <c r="G28" s="157">
        <v>-860.62199999999996</v>
      </c>
      <c r="H28" s="157">
        <v>-644.11800000000005</v>
      </c>
      <c r="I28" s="151">
        <v>-11.250999999999999</v>
      </c>
      <c r="J28" s="156"/>
      <c r="K28" s="158">
        <f t="shared" si="0"/>
        <v>18.12</v>
      </c>
      <c r="L28" s="158">
        <f t="shared" si="1"/>
        <v>-4.3890000000000002</v>
      </c>
      <c r="M28" s="158">
        <f t="shared" si="2"/>
        <v>-4.3890000000000002</v>
      </c>
      <c r="N28" s="158">
        <f t="shared" si="3"/>
        <v>-250.34799999999998</v>
      </c>
      <c r="O28" s="158">
        <f t="shared" si="4"/>
        <v>-1515.991</v>
      </c>
      <c r="P28" s="158">
        <f t="shared" si="5"/>
        <v>-655.36900000000003</v>
      </c>
    </row>
    <row r="29" spans="1:16" x14ac:dyDescent="0.2">
      <c r="A29" s="143" t="s">
        <v>211</v>
      </c>
      <c r="B29" s="160">
        <f t="shared" ref="B29:I29" si="12">+SUM(B8:B28)</f>
        <v>12977.977599999938</v>
      </c>
      <c r="C29" s="160">
        <f t="shared" si="12"/>
        <v>14528.570999999998</v>
      </c>
      <c r="D29" s="160">
        <f t="shared" si="12"/>
        <v>10337.306000000002</v>
      </c>
      <c r="E29" s="160">
        <f t="shared" si="12"/>
        <v>6043.1289999999999</v>
      </c>
      <c r="F29" s="160">
        <f t="shared" si="12"/>
        <v>4932.7219999999998</v>
      </c>
      <c r="G29" s="160">
        <f t="shared" si="12"/>
        <v>1539.1190000000006</v>
      </c>
      <c r="H29" s="160">
        <f t="shared" si="12"/>
        <v>-4105.1690000000008</v>
      </c>
      <c r="I29" s="160">
        <f t="shared" si="12"/>
        <v>-2450.7260000000006</v>
      </c>
      <c r="J29" s="156"/>
      <c r="K29" s="160">
        <f t="shared" ref="K29:P29" si="13">+SUM(K8:K28)</f>
        <v>43886.983599999963</v>
      </c>
      <c r="L29" s="160">
        <f t="shared" si="13"/>
        <v>30909.006000000001</v>
      </c>
      <c r="M29" s="160">
        <f t="shared" si="13"/>
        <v>16380.434999999998</v>
      </c>
      <c r="N29" s="160">
        <f t="shared" si="13"/>
        <v>-84.053999999998922</v>
      </c>
      <c r="O29" s="160">
        <f t="shared" si="13"/>
        <v>-5016.7760000000035</v>
      </c>
      <c r="P29" s="160">
        <f t="shared" si="13"/>
        <v>-6555.8949999999995</v>
      </c>
    </row>
    <row r="30" spans="1:16" s="43" customFormat="1" ht="6" customHeight="1" x14ac:dyDescent="0.2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</row>
    <row r="31" spans="1:16" x14ac:dyDescent="0.2">
      <c r="A31" s="134" t="s">
        <v>141</v>
      </c>
      <c r="B31" s="157"/>
      <c r="C31" s="157"/>
      <c r="D31" s="157"/>
      <c r="E31" s="151"/>
      <c r="F31" s="157"/>
      <c r="G31" s="157"/>
      <c r="H31" s="157"/>
      <c r="I31" s="151"/>
      <c r="J31" s="156"/>
      <c r="K31" s="158"/>
      <c r="L31" s="158"/>
      <c r="M31" s="158"/>
      <c r="N31" s="158"/>
      <c r="O31" s="158"/>
      <c r="P31" s="158"/>
    </row>
    <row r="32" spans="1:16" x14ac:dyDescent="0.2">
      <c r="A32" s="134" t="s">
        <v>212</v>
      </c>
      <c r="B32" s="157">
        <v>-273.74099999999999</v>
      </c>
      <c r="C32" s="157">
        <v>-62.826999999999998</v>
      </c>
      <c r="D32" s="157">
        <v>-40.393999999999998</v>
      </c>
      <c r="E32" s="151">
        <v>-146.88399999999999</v>
      </c>
      <c r="F32" s="157">
        <v>105.72799999999999</v>
      </c>
      <c r="G32" s="157">
        <v>-28.709</v>
      </c>
      <c r="H32" s="157">
        <v>-5.1740000000000004</v>
      </c>
      <c r="I32" s="151">
        <v>-71.844999999999999</v>
      </c>
      <c r="J32" s="156"/>
      <c r="K32" s="158">
        <f t="shared" ref="K32:K39" si="14">+SUM(B32:E32)</f>
        <v>-523.846</v>
      </c>
      <c r="L32" s="158">
        <f t="shared" ref="L32:L39" si="15">+SUM(C32:E32)</f>
        <v>-250.10499999999999</v>
      </c>
      <c r="M32" s="158">
        <f t="shared" ref="M32:M39" si="16">+SUM(D32:E32)</f>
        <v>-187.27799999999999</v>
      </c>
      <c r="N32" s="158">
        <f t="shared" ref="N32:N39" si="17">+SUM(F32:I32)</f>
        <v>0</v>
      </c>
      <c r="O32" s="158">
        <f t="shared" ref="O32:O39" si="18">+SUM(G32:I32)</f>
        <v>-105.72800000000001</v>
      </c>
      <c r="P32" s="158">
        <f t="shared" ref="P32:P39" si="19">+SUM(H32:I32)</f>
        <v>-77.019000000000005</v>
      </c>
    </row>
    <row r="33" spans="1:21" x14ac:dyDescent="0.2">
      <c r="A33" s="1" t="s">
        <v>213</v>
      </c>
      <c r="B33" s="157">
        <v>100</v>
      </c>
      <c r="C33" s="157">
        <v>0</v>
      </c>
      <c r="D33" s="157">
        <v>0</v>
      </c>
      <c r="E33" s="151">
        <v>0</v>
      </c>
      <c r="F33" s="157"/>
      <c r="G33" s="157">
        <v>1500</v>
      </c>
      <c r="H33" s="157">
        <v>0</v>
      </c>
      <c r="I33" s="151">
        <v>0</v>
      </c>
      <c r="J33" s="156"/>
      <c r="K33" s="158">
        <f t="shared" si="14"/>
        <v>100</v>
      </c>
      <c r="L33" s="158">
        <f t="shared" si="15"/>
        <v>0</v>
      </c>
      <c r="M33" s="158">
        <f t="shared" si="16"/>
        <v>0</v>
      </c>
      <c r="N33" s="158">
        <f t="shared" si="17"/>
        <v>1500</v>
      </c>
      <c r="O33" s="158">
        <f t="shared" si="18"/>
        <v>1500</v>
      </c>
      <c r="P33" s="158">
        <f t="shared" si="19"/>
        <v>0</v>
      </c>
    </row>
    <row r="34" spans="1:21" x14ac:dyDescent="0.2">
      <c r="A34" s="134" t="s">
        <v>214</v>
      </c>
      <c r="B34" s="157">
        <v>0</v>
      </c>
      <c r="C34" s="157">
        <v>0</v>
      </c>
      <c r="D34" s="157">
        <v>13.393000000000001</v>
      </c>
      <c r="E34" s="151">
        <v>0</v>
      </c>
      <c r="F34" s="157">
        <v>0</v>
      </c>
      <c r="G34" s="157">
        <v>0</v>
      </c>
      <c r="H34" s="157">
        <v>0</v>
      </c>
      <c r="I34" s="151">
        <v>0</v>
      </c>
      <c r="J34" s="156"/>
      <c r="K34" s="158">
        <f t="shared" si="14"/>
        <v>13.393000000000001</v>
      </c>
      <c r="L34" s="158">
        <f t="shared" si="15"/>
        <v>13.393000000000001</v>
      </c>
      <c r="M34" s="158">
        <f t="shared" si="16"/>
        <v>13.393000000000001</v>
      </c>
      <c r="N34" s="158">
        <f t="shared" si="17"/>
        <v>0</v>
      </c>
      <c r="O34" s="158">
        <f t="shared" si="18"/>
        <v>0</v>
      </c>
      <c r="P34" s="158">
        <f t="shared" si="19"/>
        <v>0</v>
      </c>
    </row>
    <row r="35" spans="1:21" x14ac:dyDescent="0.2">
      <c r="A35" s="1" t="s">
        <v>215</v>
      </c>
      <c r="B35" s="157">
        <v>-16223.466</v>
      </c>
      <c r="C35" s="157">
        <v>-4981.1509999999998</v>
      </c>
      <c r="D35" s="157">
        <v>-8430.2690000000002</v>
      </c>
      <c r="E35" s="151">
        <v>0</v>
      </c>
      <c r="F35" s="157">
        <v>0</v>
      </c>
      <c r="G35" s="157">
        <v>0</v>
      </c>
      <c r="H35" s="157">
        <v>0</v>
      </c>
      <c r="I35" s="151">
        <v>0</v>
      </c>
      <c r="J35" s="156"/>
      <c r="K35" s="158">
        <f t="shared" si="14"/>
        <v>-29634.885999999999</v>
      </c>
      <c r="L35" s="158">
        <f t="shared" si="15"/>
        <v>-13411.42</v>
      </c>
      <c r="M35" s="158">
        <f t="shared" si="16"/>
        <v>-8430.2690000000002</v>
      </c>
      <c r="N35" s="158">
        <f t="shared" si="17"/>
        <v>0</v>
      </c>
      <c r="O35" s="158">
        <f t="shared" si="18"/>
        <v>0</v>
      </c>
      <c r="P35" s="158">
        <f t="shared" si="19"/>
        <v>0</v>
      </c>
    </row>
    <row r="36" spans="1:21" x14ac:dyDescent="0.2">
      <c r="A36" s="1" t="s">
        <v>216</v>
      </c>
      <c r="B36" s="157">
        <v>16223.466</v>
      </c>
      <c r="C36" s="157">
        <v>4981.1509999999998</v>
      </c>
      <c r="D36" s="157">
        <v>8430.2690000000002</v>
      </c>
      <c r="E36" s="151">
        <v>0</v>
      </c>
      <c r="F36" s="157">
        <v>-212.96600000000001</v>
      </c>
      <c r="G36" s="157">
        <v>0</v>
      </c>
      <c r="H36" s="157">
        <v>0</v>
      </c>
      <c r="I36" s="151">
        <v>0</v>
      </c>
      <c r="J36" s="156"/>
      <c r="K36" s="158">
        <f t="shared" si="14"/>
        <v>29634.885999999999</v>
      </c>
      <c r="L36" s="158">
        <f t="shared" si="15"/>
        <v>13411.42</v>
      </c>
      <c r="M36" s="158">
        <f t="shared" si="16"/>
        <v>8430.2690000000002</v>
      </c>
      <c r="N36" s="158">
        <f t="shared" si="17"/>
        <v>-212.96600000000001</v>
      </c>
      <c r="O36" s="158">
        <f t="shared" si="18"/>
        <v>0</v>
      </c>
      <c r="P36" s="158">
        <f t="shared" si="19"/>
        <v>0</v>
      </c>
    </row>
    <row r="37" spans="1:21" x14ac:dyDescent="0.2">
      <c r="A37" s="1" t="s">
        <v>217</v>
      </c>
      <c r="B37" s="157">
        <v>-228.36699999999996</v>
      </c>
      <c r="C37" s="157">
        <v>-1705.6559999999999</v>
      </c>
      <c r="D37" s="157">
        <v>-282.31799999999998</v>
      </c>
      <c r="E37" s="151">
        <v>0</v>
      </c>
      <c r="F37" s="157">
        <v>237.67099999999999</v>
      </c>
      <c r="G37" s="157">
        <v>-237.67099999999999</v>
      </c>
      <c r="H37" s="157">
        <v>0</v>
      </c>
      <c r="I37" s="151">
        <v>0</v>
      </c>
      <c r="J37" s="156"/>
      <c r="K37" s="158">
        <f t="shared" si="14"/>
        <v>-2216.3409999999999</v>
      </c>
      <c r="L37" s="158">
        <f t="shared" si="15"/>
        <v>-1987.9739999999999</v>
      </c>
      <c r="M37" s="158">
        <f t="shared" si="16"/>
        <v>-282.31799999999998</v>
      </c>
      <c r="N37" s="158">
        <f t="shared" si="17"/>
        <v>0</v>
      </c>
      <c r="O37" s="158">
        <f t="shared" si="18"/>
        <v>-237.67099999999999</v>
      </c>
      <c r="P37" s="158">
        <f t="shared" si="19"/>
        <v>0</v>
      </c>
    </row>
    <row r="38" spans="1:21" x14ac:dyDescent="0.2">
      <c r="A38" s="1" t="s">
        <v>218</v>
      </c>
      <c r="B38" s="157">
        <v>565.7059999999999</v>
      </c>
      <c r="C38" s="157">
        <v>1650.635</v>
      </c>
      <c r="D38" s="157">
        <v>0</v>
      </c>
      <c r="E38" s="151">
        <v>0</v>
      </c>
      <c r="F38" s="157">
        <v>0</v>
      </c>
      <c r="G38" s="157">
        <v>0</v>
      </c>
      <c r="H38" s="157">
        <v>0</v>
      </c>
      <c r="I38" s="151">
        <v>0</v>
      </c>
      <c r="J38" s="156"/>
      <c r="K38" s="158">
        <f t="shared" si="14"/>
        <v>2216.3409999999999</v>
      </c>
      <c r="L38" s="158">
        <f t="shared" si="15"/>
        <v>1650.635</v>
      </c>
      <c r="M38" s="158">
        <f t="shared" si="16"/>
        <v>0</v>
      </c>
      <c r="N38" s="158">
        <f t="shared" si="17"/>
        <v>0</v>
      </c>
      <c r="O38" s="158">
        <f t="shared" si="18"/>
        <v>0</v>
      </c>
      <c r="P38" s="158">
        <f t="shared" si="19"/>
        <v>0</v>
      </c>
    </row>
    <row r="39" spans="1:21" x14ac:dyDescent="0.2">
      <c r="A39" s="1" t="s">
        <v>219</v>
      </c>
      <c r="B39" s="157">
        <v>0</v>
      </c>
      <c r="C39" s="157">
        <v>-6711.4009999999998</v>
      </c>
      <c r="D39" s="157">
        <v>-9947.5169999999998</v>
      </c>
      <c r="E39" s="151">
        <v>-5249.7219999999998</v>
      </c>
      <c r="F39" s="157">
        <v>-10059.718999999999</v>
      </c>
      <c r="G39" s="157">
        <v>0</v>
      </c>
      <c r="H39" s="157">
        <v>0</v>
      </c>
      <c r="I39" s="151">
        <v>0</v>
      </c>
      <c r="J39" s="156"/>
      <c r="K39" s="158">
        <f t="shared" si="14"/>
        <v>-21908.639999999999</v>
      </c>
      <c r="L39" s="158">
        <f t="shared" si="15"/>
        <v>-21908.639999999999</v>
      </c>
      <c r="M39" s="158">
        <f t="shared" si="16"/>
        <v>-15197.239</v>
      </c>
      <c r="N39" s="158">
        <f t="shared" si="17"/>
        <v>-10059.718999999999</v>
      </c>
      <c r="O39" s="158">
        <f t="shared" si="18"/>
        <v>0</v>
      </c>
      <c r="P39" s="158">
        <f t="shared" si="19"/>
        <v>0</v>
      </c>
    </row>
    <row r="40" spans="1:21" x14ac:dyDescent="0.2">
      <c r="A40" s="1" t="s">
        <v>220</v>
      </c>
      <c r="B40" s="160">
        <f>+SUM(B32:B39)</f>
        <v>163.59799999999814</v>
      </c>
      <c r="C40" s="160">
        <f>+SUM(C32:C39)</f>
        <v>-6829.2489999999998</v>
      </c>
      <c r="D40" s="160">
        <f t="shared" ref="D40:I40" si="20">+SUM(D32:D39)</f>
        <v>-10256.835999999999</v>
      </c>
      <c r="E40" s="160">
        <f t="shared" si="20"/>
        <v>-5396.6059999999998</v>
      </c>
      <c r="F40" s="160">
        <f t="shared" si="20"/>
        <v>-9929.2860000000001</v>
      </c>
      <c r="G40" s="160">
        <f t="shared" si="20"/>
        <v>1233.6199999999999</v>
      </c>
      <c r="H40" s="160">
        <f t="shared" si="20"/>
        <v>-5.1740000000000004</v>
      </c>
      <c r="I40" s="160">
        <f t="shared" si="20"/>
        <v>-71.844999999999999</v>
      </c>
      <c r="J40" s="156"/>
      <c r="K40" s="160">
        <f t="shared" ref="K40:P40" si="21">+SUM(K32:K39)</f>
        <v>-22319.093000000001</v>
      </c>
      <c r="L40" s="160">
        <f t="shared" si="21"/>
        <v>-22482.690999999999</v>
      </c>
      <c r="M40" s="160">
        <f t="shared" si="21"/>
        <v>-15653.441999999999</v>
      </c>
      <c r="N40" s="160">
        <f>+SUM(N32:N39)</f>
        <v>-8772.6849999999995</v>
      </c>
      <c r="O40" s="160">
        <f t="shared" si="21"/>
        <v>1156.6009999999999</v>
      </c>
      <c r="P40" s="160">
        <f t="shared" si="21"/>
        <v>-77.019000000000005</v>
      </c>
      <c r="T40" s="161"/>
      <c r="U40" s="161"/>
    </row>
    <row r="41" spans="1:21" s="43" customFormat="1" ht="6" customHeight="1" x14ac:dyDescent="0.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</row>
    <row r="42" spans="1:21" x14ac:dyDescent="0.2">
      <c r="A42" s="134" t="s">
        <v>148</v>
      </c>
      <c r="B42" s="157"/>
      <c r="C42" s="157"/>
      <c r="D42" s="157"/>
      <c r="E42" s="151"/>
      <c r="F42" s="157"/>
      <c r="G42" s="157"/>
      <c r="H42" s="157"/>
      <c r="I42" s="151"/>
      <c r="J42" s="156"/>
      <c r="K42" s="156"/>
      <c r="L42" s="156"/>
      <c r="M42" s="156"/>
      <c r="N42" s="156"/>
      <c r="O42" s="156"/>
      <c r="P42" s="156"/>
    </row>
    <row r="43" spans="1:21" x14ac:dyDescent="0.2">
      <c r="A43" s="1" t="s">
        <v>221</v>
      </c>
      <c r="B43" s="157">
        <v>0</v>
      </c>
      <c r="C43" s="157">
        <v>0</v>
      </c>
      <c r="D43" s="157">
        <v>0</v>
      </c>
      <c r="E43" s="151">
        <v>5000</v>
      </c>
      <c r="F43" s="157">
        <v>10000</v>
      </c>
      <c r="G43" s="157">
        <v>0</v>
      </c>
      <c r="H43" s="157">
        <v>0</v>
      </c>
      <c r="I43" s="151">
        <v>0</v>
      </c>
      <c r="J43" s="156"/>
      <c r="K43" s="158">
        <f t="shared" ref="K43:K48" si="22">+SUM(B43:E43)</f>
        <v>5000</v>
      </c>
      <c r="L43" s="158">
        <f t="shared" ref="L43:L48" si="23">+SUM(C43:E43)</f>
        <v>5000</v>
      </c>
      <c r="M43" s="158">
        <f t="shared" ref="M43:M48" si="24">+SUM(D43:E43)</f>
        <v>5000</v>
      </c>
      <c r="N43" s="158">
        <f t="shared" ref="N43:N48" si="25">+SUM(F43:I43)</f>
        <v>10000</v>
      </c>
      <c r="O43" s="158">
        <f t="shared" ref="O43:O48" si="26">+SUM(G43:I43)</f>
        <v>0</v>
      </c>
      <c r="P43" s="158">
        <f t="shared" ref="P43:P48" si="27">+SUM(H43:I43)</f>
        <v>0</v>
      </c>
    </row>
    <row r="44" spans="1:21" x14ac:dyDescent="0.2">
      <c r="A44" s="1" t="s">
        <v>222</v>
      </c>
      <c r="B44" s="157">
        <v>0</v>
      </c>
      <c r="C44" s="157">
        <v>-1125</v>
      </c>
      <c r="D44" s="157">
        <v>0</v>
      </c>
      <c r="E44" s="151">
        <v>-375</v>
      </c>
      <c r="F44" s="157">
        <v>0</v>
      </c>
      <c r="G44" s="157">
        <v>0</v>
      </c>
      <c r="H44" s="157">
        <v>0</v>
      </c>
      <c r="I44" s="151">
        <v>0</v>
      </c>
      <c r="J44" s="156"/>
      <c r="K44" s="158">
        <f t="shared" si="22"/>
        <v>-1500</v>
      </c>
      <c r="L44" s="158">
        <f t="shared" si="23"/>
        <v>-1500</v>
      </c>
      <c r="M44" s="158">
        <f t="shared" si="24"/>
        <v>-375</v>
      </c>
      <c r="N44" s="158">
        <f t="shared" si="25"/>
        <v>0</v>
      </c>
      <c r="O44" s="158">
        <f t="shared" si="26"/>
        <v>0</v>
      </c>
      <c r="P44" s="158">
        <f t="shared" si="27"/>
        <v>0</v>
      </c>
    </row>
    <row r="45" spans="1:21" x14ac:dyDescent="0.2">
      <c r="A45" s="1" t="s">
        <v>223</v>
      </c>
      <c r="B45" s="157">
        <v>0</v>
      </c>
      <c r="C45" s="157">
        <v>0</v>
      </c>
      <c r="D45" s="157">
        <v>0</v>
      </c>
      <c r="E45" s="151">
        <v>0</v>
      </c>
      <c r="F45" s="157">
        <v>1999.9469999999999</v>
      </c>
      <c r="G45" s="157">
        <v>0</v>
      </c>
      <c r="H45" s="157">
        <v>0</v>
      </c>
      <c r="I45" s="151">
        <v>9000</v>
      </c>
      <c r="J45" s="156"/>
      <c r="K45" s="158">
        <f t="shared" si="22"/>
        <v>0</v>
      </c>
      <c r="L45" s="158">
        <f t="shared" si="23"/>
        <v>0</v>
      </c>
      <c r="M45" s="158">
        <f t="shared" si="24"/>
        <v>0</v>
      </c>
      <c r="N45" s="158">
        <f t="shared" si="25"/>
        <v>10999.947</v>
      </c>
      <c r="O45" s="158">
        <f t="shared" si="26"/>
        <v>9000</v>
      </c>
      <c r="P45" s="158">
        <f t="shared" si="27"/>
        <v>9000</v>
      </c>
    </row>
    <row r="46" spans="1:21" x14ac:dyDescent="0.2">
      <c r="A46" s="1" t="s">
        <v>224</v>
      </c>
      <c r="B46" s="157">
        <v>0</v>
      </c>
      <c r="C46" s="157">
        <v>0</v>
      </c>
      <c r="D46" s="157">
        <v>0</v>
      </c>
      <c r="E46" s="151">
        <v>0</v>
      </c>
      <c r="F46" s="157">
        <v>-10999.947</v>
      </c>
      <c r="G46" s="157">
        <v>3000</v>
      </c>
      <c r="H46" s="157">
        <v>0</v>
      </c>
      <c r="I46" s="151">
        <v>-3000</v>
      </c>
      <c r="J46" s="156"/>
      <c r="K46" s="158">
        <f t="shared" si="22"/>
        <v>0</v>
      </c>
      <c r="L46" s="158">
        <f t="shared" si="23"/>
        <v>0</v>
      </c>
      <c r="M46" s="158">
        <f t="shared" si="24"/>
        <v>0</v>
      </c>
      <c r="N46" s="158">
        <f t="shared" si="25"/>
        <v>-10999.947</v>
      </c>
      <c r="O46" s="158">
        <f t="shared" si="26"/>
        <v>0</v>
      </c>
      <c r="P46" s="158">
        <f t="shared" si="27"/>
        <v>-3000</v>
      </c>
    </row>
    <row r="47" spans="1:21" x14ac:dyDescent="0.2">
      <c r="A47" s="1" t="s">
        <v>225</v>
      </c>
      <c r="B47" s="157">
        <v>0</v>
      </c>
      <c r="C47" s="157">
        <v>0</v>
      </c>
      <c r="D47" s="157">
        <v>-448.53</v>
      </c>
      <c r="E47" s="151">
        <v>0</v>
      </c>
      <c r="F47" s="157">
        <v>4000</v>
      </c>
      <c r="G47" s="157">
        <v>-4000</v>
      </c>
      <c r="H47" s="157">
        <v>0</v>
      </c>
      <c r="I47" s="151">
        <v>0</v>
      </c>
      <c r="J47" s="156"/>
      <c r="K47" s="158">
        <f t="shared" si="22"/>
        <v>-448.53</v>
      </c>
      <c r="L47" s="158">
        <f t="shared" si="23"/>
        <v>-448.53</v>
      </c>
      <c r="M47" s="158">
        <f t="shared" si="24"/>
        <v>-448.53</v>
      </c>
      <c r="N47" s="158">
        <f t="shared" si="25"/>
        <v>0</v>
      </c>
      <c r="O47" s="158">
        <f t="shared" si="26"/>
        <v>-4000</v>
      </c>
      <c r="P47" s="158">
        <f t="shared" si="27"/>
        <v>0</v>
      </c>
    </row>
    <row r="48" spans="1:21" x14ac:dyDescent="0.2">
      <c r="A48" s="1" t="s">
        <v>226</v>
      </c>
      <c r="B48" s="157">
        <v>0</v>
      </c>
      <c r="C48" s="157">
        <v>0</v>
      </c>
      <c r="D48" s="157">
        <v>0</v>
      </c>
      <c r="E48" s="151">
        <v>-75</v>
      </c>
      <c r="F48" s="157">
        <v>-150</v>
      </c>
      <c r="G48" s="157">
        <v>0</v>
      </c>
      <c r="H48" s="157">
        <v>0</v>
      </c>
      <c r="I48" s="151">
        <v>0</v>
      </c>
      <c r="J48" s="156"/>
      <c r="K48" s="158">
        <f t="shared" si="22"/>
        <v>-75</v>
      </c>
      <c r="L48" s="158">
        <f t="shared" si="23"/>
        <v>-75</v>
      </c>
      <c r="M48" s="158">
        <f t="shared" si="24"/>
        <v>-75</v>
      </c>
      <c r="N48" s="158">
        <f t="shared" si="25"/>
        <v>-150</v>
      </c>
      <c r="O48" s="158">
        <f t="shared" si="26"/>
        <v>0</v>
      </c>
      <c r="P48" s="158">
        <f t="shared" si="27"/>
        <v>0</v>
      </c>
    </row>
    <row r="49" spans="1:16" x14ac:dyDescent="0.2">
      <c r="A49" s="1" t="s">
        <v>227</v>
      </c>
      <c r="B49" s="160">
        <f t="shared" ref="B49:I49" si="28">+SUM(B43:B48)</f>
        <v>0</v>
      </c>
      <c r="C49" s="160">
        <f t="shared" si="28"/>
        <v>-1125</v>
      </c>
      <c r="D49" s="160">
        <f t="shared" si="28"/>
        <v>-448.53</v>
      </c>
      <c r="E49" s="160">
        <f t="shared" si="28"/>
        <v>4550</v>
      </c>
      <c r="F49" s="160">
        <f t="shared" si="28"/>
        <v>4850</v>
      </c>
      <c r="G49" s="160">
        <f t="shared" si="28"/>
        <v>-1000</v>
      </c>
      <c r="H49" s="160">
        <f t="shared" si="28"/>
        <v>0</v>
      </c>
      <c r="I49" s="160">
        <f t="shared" si="28"/>
        <v>6000</v>
      </c>
      <c r="J49" s="159"/>
      <c r="K49" s="160">
        <f t="shared" ref="K49:P49" si="29">+SUM(K43:K48)</f>
        <v>2976.4700000000003</v>
      </c>
      <c r="L49" s="160">
        <f t="shared" si="29"/>
        <v>2976.4700000000003</v>
      </c>
      <c r="M49" s="160">
        <f t="shared" si="29"/>
        <v>4101.47</v>
      </c>
      <c r="N49" s="160">
        <f t="shared" si="29"/>
        <v>9850</v>
      </c>
      <c r="O49" s="160">
        <f t="shared" si="29"/>
        <v>5000</v>
      </c>
      <c r="P49" s="160">
        <f t="shared" si="29"/>
        <v>6000</v>
      </c>
    </row>
    <row r="50" spans="1:16" s="43" customFormat="1" ht="6" customHeight="1" x14ac:dyDescent="0.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</row>
    <row r="51" spans="1:16" x14ac:dyDescent="0.2">
      <c r="A51" s="1" t="s">
        <v>228</v>
      </c>
      <c r="B51" s="157">
        <v>0</v>
      </c>
      <c r="C51" s="157">
        <v>0</v>
      </c>
      <c r="D51" s="157">
        <v>0</v>
      </c>
      <c r="E51" s="157">
        <v>0</v>
      </c>
      <c r="F51" s="157">
        <v>0</v>
      </c>
      <c r="G51" s="157">
        <v>0</v>
      </c>
      <c r="H51" s="157">
        <v>0</v>
      </c>
      <c r="I51" s="157">
        <v>0</v>
      </c>
      <c r="J51" s="159"/>
      <c r="K51" s="158">
        <f t="shared" ref="K51" si="30">+SUM(B51:E51)</f>
        <v>0</v>
      </c>
      <c r="L51" s="158">
        <f t="shared" ref="L51" si="31">+SUM(C51:E51)</f>
        <v>0</v>
      </c>
      <c r="M51" s="158">
        <f t="shared" ref="M51" si="32">+SUM(D51:E51)</f>
        <v>0</v>
      </c>
      <c r="N51" s="158">
        <f>+SUM(C51:E51)</f>
        <v>0</v>
      </c>
      <c r="O51" s="158">
        <f t="shared" ref="O51" si="33">+SUM(E51:G51)</f>
        <v>0</v>
      </c>
      <c r="P51" s="158">
        <f t="shared" ref="P51" si="34">+SUM(H51:I51)</f>
        <v>0</v>
      </c>
    </row>
    <row r="52" spans="1:16" x14ac:dyDescent="0.2">
      <c r="A52" s="1" t="s">
        <v>229</v>
      </c>
      <c r="B52" s="160">
        <f t="shared" ref="B52:I52" si="35">+B29+B40+B49+B51</f>
        <v>13141.575599999936</v>
      </c>
      <c r="C52" s="160">
        <f t="shared" si="35"/>
        <v>6574.3219999999983</v>
      </c>
      <c r="D52" s="160">
        <f t="shared" si="35"/>
        <v>-368.05999999999699</v>
      </c>
      <c r="E52" s="160">
        <f t="shared" si="35"/>
        <v>5196.5230000000001</v>
      </c>
      <c r="F52" s="160">
        <f t="shared" si="35"/>
        <v>-146.56400000000031</v>
      </c>
      <c r="G52" s="160">
        <f t="shared" si="35"/>
        <v>1772.7390000000005</v>
      </c>
      <c r="H52" s="160">
        <f t="shared" si="35"/>
        <v>-4110.3430000000008</v>
      </c>
      <c r="I52" s="160">
        <f t="shared" si="35"/>
        <v>3477.4289999999996</v>
      </c>
      <c r="J52" s="159"/>
      <c r="K52" s="160">
        <f t="shared" ref="K52:P52" si="36">+K29+K40+K49+K51</f>
        <v>24544.360599999964</v>
      </c>
      <c r="L52" s="160">
        <f t="shared" si="36"/>
        <v>11402.785000000003</v>
      </c>
      <c r="M52" s="160">
        <f t="shared" si="36"/>
        <v>4828.4629999999988</v>
      </c>
      <c r="N52" s="160">
        <f t="shared" si="36"/>
        <v>993.26100000000224</v>
      </c>
      <c r="O52" s="160">
        <f t="shared" si="36"/>
        <v>1139.8249999999962</v>
      </c>
      <c r="P52" s="160">
        <f t="shared" si="36"/>
        <v>-632.91399999999976</v>
      </c>
    </row>
    <row r="53" spans="1:16" s="43" customFormat="1" ht="6" customHeight="1" x14ac:dyDescent="0.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</row>
    <row r="54" spans="1:16" x14ac:dyDescent="0.2">
      <c r="A54" s="1" t="s">
        <v>230</v>
      </c>
      <c r="B54" s="157">
        <f t="shared" ref="B54:G54" si="37">+C55</f>
        <v>23259.268000000004</v>
      </c>
      <c r="C54" s="157">
        <f t="shared" si="37"/>
        <v>16684.946000000004</v>
      </c>
      <c r="D54" s="157">
        <f t="shared" si="37"/>
        <v>17053.006000000001</v>
      </c>
      <c r="E54" s="157">
        <v>11856.483</v>
      </c>
      <c r="F54" s="157">
        <f t="shared" si="37"/>
        <v>12003.046999999999</v>
      </c>
      <c r="G54" s="157">
        <f t="shared" si="37"/>
        <v>10230.307999999999</v>
      </c>
      <c r="H54" s="157">
        <f>+I55</f>
        <v>14340.651</v>
      </c>
      <c r="I54" s="151">
        <v>10863.222</v>
      </c>
      <c r="J54" s="159"/>
      <c r="K54" s="162">
        <f>+E54</f>
        <v>11856.483</v>
      </c>
      <c r="L54" s="162">
        <f>+E54</f>
        <v>11856.483</v>
      </c>
      <c r="M54" s="162">
        <f>+E54</f>
        <v>11856.483</v>
      </c>
      <c r="N54" s="162">
        <f>+I54</f>
        <v>10863.222</v>
      </c>
      <c r="O54" s="162">
        <f>+I54</f>
        <v>10863.222</v>
      </c>
      <c r="P54" s="162">
        <f>+I54</f>
        <v>10863.222</v>
      </c>
    </row>
    <row r="55" spans="1:16" ht="16" thickBot="1" x14ac:dyDescent="0.25">
      <c r="A55" s="1" t="s">
        <v>231</v>
      </c>
      <c r="B55" s="152">
        <f>+B52+B54</f>
        <v>36400.843599999942</v>
      </c>
      <c r="C55" s="152">
        <f>+C52+C54</f>
        <v>23259.268000000004</v>
      </c>
      <c r="D55" s="152">
        <f t="shared" ref="D55:I55" si="38">+D52+D54</f>
        <v>16684.946000000004</v>
      </c>
      <c r="E55" s="152">
        <f t="shared" si="38"/>
        <v>17053.006000000001</v>
      </c>
      <c r="F55" s="152">
        <f t="shared" si="38"/>
        <v>11856.482999999998</v>
      </c>
      <c r="G55" s="152">
        <f t="shared" si="38"/>
        <v>12003.046999999999</v>
      </c>
      <c r="H55" s="152">
        <f t="shared" si="38"/>
        <v>10230.307999999999</v>
      </c>
      <c r="I55" s="152">
        <f t="shared" si="38"/>
        <v>14340.651</v>
      </c>
      <c r="J55" s="163"/>
      <c r="K55" s="152">
        <f t="shared" ref="K55:P55" si="39">+K52+K54</f>
        <v>36400.843599999964</v>
      </c>
      <c r="L55" s="152">
        <f t="shared" si="39"/>
        <v>23259.268000000004</v>
      </c>
      <c r="M55" s="152">
        <f t="shared" si="39"/>
        <v>16684.946</v>
      </c>
      <c r="N55" s="152">
        <f t="shared" si="39"/>
        <v>11856.483000000002</v>
      </c>
      <c r="O55" s="152">
        <f t="shared" si="39"/>
        <v>12003.046999999995</v>
      </c>
      <c r="P55" s="152">
        <f t="shared" si="39"/>
        <v>10230.308000000001</v>
      </c>
    </row>
    <row r="56" spans="1:16" ht="16" thickTop="1" x14ac:dyDescent="0.2"/>
  </sheetData>
  <pageMargins left="0.7" right="0.7" top="0.75" bottom="0.75" header="0.3" footer="0.3"/>
  <pageSetup scale="46" orientation="landscape" horizontalDpi="1200" verticalDpi="1200" r:id="rId1"/>
  <ignoredErrors>
    <ignoredError sqref="K30:P53 K8:P23 K25:P29 K24:P24 K55:P55 L54:P54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DDF65-34E7-4E78-9F8B-8AF59B8B39D0}">
  <sheetPr>
    <pageSetUpPr fitToPage="1"/>
  </sheetPr>
  <dimension ref="A2:P29"/>
  <sheetViews>
    <sheetView showGridLines="0" zoomScale="90" zoomScaleNormal="90" workbookViewId="0">
      <selection activeCell="A5" sqref="A5"/>
    </sheetView>
  </sheetViews>
  <sheetFormatPr baseColWidth="10" defaultColWidth="9.1640625" defaultRowHeight="14" x14ac:dyDescent="0.15"/>
  <cols>
    <col min="1" max="1" width="44.5" style="1" bestFit="1" customWidth="1"/>
    <col min="2" max="9" width="12.6640625" style="1" customWidth="1"/>
    <col min="10" max="10" width="6.6640625" style="1" customWidth="1"/>
    <col min="11" max="16" width="12.6640625" style="1" customWidth="1"/>
    <col min="17" max="16384" width="9.1640625" style="1"/>
  </cols>
  <sheetData>
    <row r="2" spans="1:16" x14ac:dyDescent="0.15">
      <c r="A2" s="2" t="s">
        <v>54</v>
      </c>
      <c r="B2" s="2"/>
    </row>
    <row r="3" spans="1:16" x14ac:dyDescent="0.15">
      <c r="A3" s="5" t="s">
        <v>49</v>
      </c>
      <c r="B3" s="5"/>
    </row>
    <row r="4" spans="1:16" x14ac:dyDescent="0.15">
      <c r="A4" s="6" t="s">
        <v>71</v>
      </c>
      <c r="B4" s="7" t="s">
        <v>0</v>
      </c>
      <c r="C4" s="7" t="s">
        <v>0</v>
      </c>
      <c r="D4" s="7" t="s">
        <v>0</v>
      </c>
      <c r="E4" s="7" t="s">
        <v>0</v>
      </c>
      <c r="F4" s="7" t="s">
        <v>0</v>
      </c>
      <c r="G4" s="7" t="s">
        <v>0</v>
      </c>
      <c r="H4" s="7" t="s">
        <v>0</v>
      </c>
      <c r="I4" s="7" t="s">
        <v>0</v>
      </c>
      <c r="J4" s="4"/>
      <c r="K4" s="7" t="s">
        <v>1</v>
      </c>
      <c r="L4" s="7" t="s">
        <v>1</v>
      </c>
      <c r="M4" s="7" t="s">
        <v>1</v>
      </c>
      <c r="N4" s="7" t="s">
        <v>1</v>
      </c>
      <c r="O4" s="7" t="s">
        <v>1</v>
      </c>
      <c r="P4" s="7" t="s">
        <v>1</v>
      </c>
    </row>
    <row r="5" spans="1:16" x14ac:dyDescent="0.15">
      <c r="A5" s="26"/>
      <c r="B5" s="115">
        <v>44561</v>
      </c>
      <c r="C5" s="60">
        <v>44469</v>
      </c>
      <c r="D5" s="60">
        <v>44377</v>
      </c>
      <c r="E5" s="60">
        <v>44286</v>
      </c>
      <c r="F5" s="60">
        <v>44196</v>
      </c>
      <c r="G5" s="60">
        <v>44104</v>
      </c>
      <c r="H5" s="60">
        <v>44012</v>
      </c>
      <c r="I5" s="60">
        <v>43921</v>
      </c>
      <c r="J5" s="4"/>
      <c r="K5" s="9">
        <v>44561</v>
      </c>
      <c r="L5" s="9">
        <v>44469</v>
      </c>
      <c r="M5" s="9">
        <v>44377</v>
      </c>
      <c r="N5" s="9">
        <v>44196</v>
      </c>
      <c r="O5" s="9">
        <v>44104</v>
      </c>
      <c r="P5" s="9">
        <v>44012</v>
      </c>
    </row>
    <row r="6" spans="1:16" x14ac:dyDescent="0.15">
      <c r="A6" s="26"/>
      <c r="B6" s="64"/>
      <c r="C6" s="60"/>
      <c r="D6" s="60"/>
      <c r="E6" s="60"/>
      <c r="F6" s="60"/>
      <c r="G6" s="60"/>
      <c r="H6" s="60"/>
      <c r="I6" s="60"/>
      <c r="J6" s="23"/>
      <c r="K6" s="23"/>
    </row>
    <row r="7" spans="1:16" x14ac:dyDescent="0.15">
      <c r="A7" s="59" t="s">
        <v>52</v>
      </c>
      <c r="B7" s="116">
        <v>27652.745599999944</v>
      </c>
      <c r="C7" s="116">
        <v>10047.070984848529</v>
      </c>
      <c r="D7" s="116">
        <v>7489.3087284848471</v>
      </c>
      <c r="E7" s="116">
        <v>-1637.8074933333323</v>
      </c>
      <c r="F7" s="117">
        <v>-393.60017999999997</v>
      </c>
      <c r="G7" s="118">
        <v>1108.3057599999606</v>
      </c>
      <c r="H7" s="118">
        <v>-8184.0973100000101</v>
      </c>
      <c r="I7" s="118">
        <v>-5788.8736099999996</v>
      </c>
      <c r="J7" s="24"/>
      <c r="K7" s="46">
        <f>+SUM(B7:E7)</f>
        <v>43551.317819999982</v>
      </c>
      <c r="L7" s="46">
        <f>+SUM(C7:E7)</f>
        <v>15898.572220000044</v>
      </c>
      <c r="M7" s="46">
        <f>+SUM(D7:E7)</f>
        <v>5851.5012351515143</v>
      </c>
      <c r="N7" s="46">
        <f>+SUM(F7:I7)</f>
        <v>-13258.265340000049</v>
      </c>
      <c r="O7" s="46">
        <f>+SUM(G7:I7)</f>
        <v>-12864.665160000048</v>
      </c>
      <c r="P7" s="46">
        <f>+SUM(H7:I7)</f>
        <v>-13972.970920000011</v>
      </c>
    </row>
    <row r="8" spans="1:16" x14ac:dyDescent="0.15">
      <c r="A8" s="59" t="s">
        <v>30</v>
      </c>
      <c r="B8" s="28">
        <v>-16139.117</v>
      </c>
      <c r="C8" s="28">
        <v>966.18899999999996</v>
      </c>
      <c r="D8" s="28">
        <v>0</v>
      </c>
      <c r="E8" s="28">
        <v>0</v>
      </c>
      <c r="F8" s="28">
        <v>0</v>
      </c>
      <c r="G8" s="29">
        <v>0</v>
      </c>
      <c r="H8" s="29">
        <v>0</v>
      </c>
      <c r="I8" s="29">
        <v>0</v>
      </c>
      <c r="J8" s="24"/>
      <c r="K8" s="12">
        <f>+SUM(B8:E8)</f>
        <v>-15172.928</v>
      </c>
      <c r="L8" s="12">
        <f>+SUM(C8:E8)</f>
        <v>966.18899999999996</v>
      </c>
      <c r="M8" s="12">
        <f>+SUM(D8:E8)</f>
        <v>0</v>
      </c>
      <c r="N8" s="12">
        <f>+SUM(F8:I8)</f>
        <v>0</v>
      </c>
      <c r="O8" s="12">
        <f>+SUM(G8:I8)</f>
        <v>0</v>
      </c>
      <c r="P8" s="12">
        <f>+SUM(H8:I8)</f>
        <v>0</v>
      </c>
    </row>
    <row r="9" spans="1:16" x14ac:dyDescent="0.15">
      <c r="A9" s="59" t="s">
        <v>31</v>
      </c>
      <c r="B9" s="30">
        <v>-55.983400000000024</v>
      </c>
      <c r="C9" s="30">
        <v>-131.34110000000004</v>
      </c>
      <c r="D9" s="28">
        <v>-165.15352999999993</v>
      </c>
      <c r="E9" s="28">
        <v>-5.5097200000000015</v>
      </c>
      <c r="F9" s="28">
        <v>92.893309999999943</v>
      </c>
      <c r="G9" s="28">
        <v>131.12328000000002</v>
      </c>
      <c r="H9" s="28">
        <v>175.83562000000001</v>
      </c>
      <c r="I9" s="28">
        <v>35</v>
      </c>
      <c r="J9" s="24"/>
      <c r="K9" s="12">
        <f t="shared" ref="K9:K16" si="0">+SUM(B9:E9)</f>
        <v>-357.98775000000001</v>
      </c>
      <c r="L9" s="12">
        <f t="shared" ref="L9:L15" si="1">+SUM(C9:E9)</f>
        <v>-302.00434999999999</v>
      </c>
      <c r="M9" s="12">
        <f t="shared" ref="M9:M15" si="2">+SUM(D9:E9)</f>
        <v>-170.66324999999995</v>
      </c>
      <c r="N9" s="12">
        <f t="shared" ref="N9:N15" si="3">+SUM(F9:I9)</f>
        <v>434.85220999999996</v>
      </c>
      <c r="O9" s="12">
        <f t="shared" ref="O9:O15" si="4">+SUM(G9:I9)</f>
        <v>341.95890000000003</v>
      </c>
      <c r="P9" s="12">
        <f t="shared" ref="P9:P15" si="5">+SUM(H9:I9)</f>
        <v>210.83562000000001</v>
      </c>
    </row>
    <row r="10" spans="1:16" x14ac:dyDescent="0.15">
      <c r="A10" s="59" t="s">
        <v>66</v>
      </c>
      <c r="B10" s="30">
        <v>72.915409999999994</v>
      </c>
      <c r="C10" s="30">
        <v>68.538839999999979</v>
      </c>
      <c r="D10" s="28">
        <v>64.664410000000004</v>
      </c>
      <c r="E10" s="28">
        <v>39.180800000000005</v>
      </c>
      <c r="F10" s="28">
        <v>36.68692999999999</v>
      </c>
      <c r="G10" s="28">
        <v>34.733819999999994</v>
      </c>
      <c r="H10" s="28">
        <v>35.441560000000003</v>
      </c>
      <c r="I10" s="28">
        <v>34.43571</v>
      </c>
      <c r="J10" s="24"/>
      <c r="K10" s="12">
        <f t="shared" si="0"/>
        <v>245.29945999999998</v>
      </c>
      <c r="L10" s="12">
        <f t="shared" si="1"/>
        <v>172.38404999999997</v>
      </c>
      <c r="M10" s="12">
        <f t="shared" si="2"/>
        <v>103.84521000000001</v>
      </c>
      <c r="N10" s="12">
        <f t="shared" si="3"/>
        <v>141.29801999999998</v>
      </c>
      <c r="O10" s="12">
        <f t="shared" si="4"/>
        <v>104.61108999999999</v>
      </c>
      <c r="P10" s="12">
        <f t="shared" si="5"/>
        <v>69.87727000000001</v>
      </c>
    </row>
    <row r="11" spans="1:16" x14ac:dyDescent="0.15">
      <c r="A11" s="59" t="s">
        <v>69</v>
      </c>
      <c r="B11" s="30">
        <v>-12.990909999999996</v>
      </c>
      <c r="C11" s="30">
        <v>29.421569999999999</v>
      </c>
      <c r="D11" s="28">
        <v>2.7941900000000022</v>
      </c>
      <c r="E11" s="28">
        <v>61.549860000000002</v>
      </c>
      <c r="F11" s="28">
        <v>-335.98170999999951</v>
      </c>
      <c r="G11" s="28">
        <v>-1691.0776600000002</v>
      </c>
      <c r="H11" s="28">
        <v>86.40292999999987</v>
      </c>
      <c r="I11" s="28">
        <v>163.39536000000004</v>
      </c>
      <c r="J11" s="11"/>
      <c r="K11" s="12">
        <f t="shared" si="0"/>
        <v>80.774709999999999</v>
      </c>
      <c r="L11" s="12">
        <f t="shared" si="1"/>
        <v>93.765620000000013</v>
      </c>
      <c r="M11" s="12">
        <f t="shared" si="2"/>
        <v>64.34405000000001</v>
      </c>
      <c r="N11" s="12">
        <f t="shared" si="3"/>
        <v>-1777.2610799999998</v>
      </c>
      <c r="O11" s="12">
        <f t="shared" si="4"/>
        <v>-1441.2793700000002</v>
      </c>
      <c r="P11" s="12">
        <f t="shared" si="5"/>
        <v>249.79828999999989</v>
      </c>
    </row>
    <row r="12" spans="1:16" x14ac:dyDescent="0.15">
      <c r="A12" s="59" t="s">
        <v>32</v>
      </c>
      <c r="B12" s="30">
        <v>699.27489000000003</v>
      </c>
      <c r="C12" s="30">
        <v>196.01713000000001</v>
      </c>
      <c r="D12" s="28">
        <v>498.58431999999999</v>
      </c>
      <c r="E12" s="28">
        <v>296.55005</v>
      </c>
      <c r="F12" s="28">
        <v>32.289059999999999</v>
      </c>
      <c r="G12" s="28">
        <v>0</v>
      </c>
      <c r="H12" s="30">
        <v>0</v>
      </c>
      <c r="I12" s="30">
        <v>0</v>
      </c>
      <c r="J12" s="24"/>
      <c r="K12" s="12">
        <f t="shared" si="0"/>
        <v>1690.4263900000001</v>
      </c>
      <c r="L12" s="12">
        <f t="shared" si="1"/>
        <v>991.15149999999994</v>
      </c>
      <c r="M12" s="12">
        <f t="shared" si="2"/>
        <v>795.13436999999999</v>
      </c>
      <c r="N12" s="12">
        <f t="shared" si="3"/>
        <v>32.289059999999999</v>
      </c>
      <c r="O12" s="12">
        <f t="shared" si="4"/>
        <v>0</v>
      </c>
      <c r="P12" s="12">
        <f t="shared" si="5"/>
        <v>0</v>
      </c>
    </row>
    <row r="13" spans="1:16" x14ac:dyDescent="0.15">
      <c r="A13" s="59" t="s">
        <v>33</v>
      </c>
      <c r="B13" s="30">
        <v>228.03807000000006</v>
      </c>
      <c r="C13" s="30">
        <v>580.68402000000003</v>
      </c>
      <c r="D13" s="28">
        <v>209.35523999999987</v>
      </c>
      <c r="E13" s="28">
        <v>322.43561999999997</v>
      </c>
      <c r="F13" s="28">
        <v>-193.81867999999997</v>
      </c>
      <c r="G13" s="28">
        <v>45.533579999999958</v>
      </c>
      <c r="H13" s="28">
        <v>67.998470000000012</v>
      </c>
      <c r="I13" s="28">
        <v>190.37679999999997</v>
      </c>
      <c r="J13" s="24"/>
      <c r="K13" s="12">
        <f t="shared" si="0"/>
        <v>1340.5129499999998</v>
      </c>
      <c r="L13" s="12">
        <f t="shared" si="1"/>
        <v>1112.4748799999998</v>
      </c>
      <c r="M13" s="12">
        <f t="shared" si="2"/>
        <v>531.79085999999984</v>
      </c>
      <c r="N13" s="12">
        <f t="shared" si="3"/>
        <v>110.09016999999999</v>
      </c>
      <c r="O13" s="12">
        <f t="shared" si="4"/>
        <v>303.90884999999992</v>
      </c>
      <c r="P13" s="12">
        <f t="shared" si="5"/>
        <v>258.37527</v>
      </c>
    </row>
    <row r="14" spans="1:16" x14ac:dyDescent="0.15">
      <c r="A14" s="59" t="s">
        <v>34</v>
      </c>
      <c r="B14" s="30">
        <v>956.27017999999975</v>
      </c>
      <c r="C14" s="30">
        <v>1110.41786</v>
      </c>
      <c r="D14" s="28">
        <v>1491.86139</v>
      </c>
      <c r="E14" s="28">
        <v>1116.17749</v>
      </c>
      <c r="F14" s="28">
        <v>614.87094999999999</v>
      </c>
      <c r="G14" s="28">
        <v>866.0705499999998</v>
      </c>
      <c r="H14" s="28">
        <v>1407.5513500000002</v>
      </c>
      <c r="I14" s="28">
        <v>45.813739999999996</v>
      </c>
      <c r="J14" s="24"/>
      <c r="K14" s="12">
        <f t="shared" si="0"/>
        <v>4674.7269200000001</v>
      </c>
      <c r="L14" s="12">
        <f t="shared" si="1"/>
        <v>3718.4567400000001</v>
      </c>
      <c r="M14" s="12">
        <f t="shared" si="2"/>
        <v>2608.0388800000001</v>
      </c>
      <c r="N14" s="12">
        <f t="shared" si="3"/>
        <v>2934.3065900000001</v>
      </c>
      <c r="O14" s="12">
        <f t="shared" si="4"/>
        <v>2319.4356400000001</v>
      </c>
      <c r="P14" s="12">
        <f t="shared" si="5"/>
        <v>1453.3650900000002</v>
      </c>
    </row>
    <row r="15" spans="1:16" x14ac:dyDescent="0.15">
      <c r="A15" s="59" t="s">
        <v>35</v>
      </c>
      <c r="B15" s="30">
        <v>921.67005000000006</v>
      </c>
      <c r="C15" s="30">
        <v>935.81502999999998</v>
      </c>
      <c r="D15" s="28">
        <v>949.01212999999996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4"/>
      <c r="K15" s="12">
        <f t="shared" si="0"/>
        <v>2806.49721</v>
      </c>
      <c r="L15" s="12">
        <f t="shared" si="1"/>
        <v>1884.8271599999998</v>
      </c>
      <c r="M15" s="12">
        <f t="shared" si="2"/>
        <v>949.01212999999996</v>
      </c>
      <c r="N15" s="12">
        <f t="shared" si="3"/>
        <v>0</v>
      </c>
      <c r="O15" s="12">
        <f t="shared" si="4"/>
        <v>0</v>
      </c>
      <c r="P15" s="12">
        <f t="shared" si="5"/>
        <v>0</v>
      </c>
    </row>
    <row r="16" spans="1:16" x14ac:dyDescent="0.15">
      <c r="A16" s="59" t="s">
        <v>36</v>
      </c>
      <c r="B16" s="30">
        <v>0</v>
      </c>
      <c r="C16" s="30">
        <v>0</v>
      </c>
      <c r="D16" s="28">
        <v>0</v>
      </c>
      <c r="E16" s="28">
        <v>0</v>
      </c>
      <c r="F16" s="28">
        <v>423.51465000000002</v>
      </c>
      <c r="G16" s="28">
        <v>34.152000000000001</v>
      </c>
      <c r="H16" s="28">
        <v>0</v>
      </c>
      <c r="I16" s="28">
        <v>0</v>
      </c>
      <c r="J16" s="24"/>
      <c r="K16" s="12">
        <f t="shared" si="0"/>
        <v>0</v>
      </c>
      <c r="L16" s="12">
        <f t="shared" ref="L16" si="6">+SUM(C16:E16)</f>
        <v>0</v>
      </c>
      <c r="M16" s="12">
        <f t="shared" ref="M16" si="7">+SUM(D16:E16)</f>
        <v>0</v>
      </c>
      <c r="N16" s="12">
        <f t="shared" ref="N16" si="8">+SUM(F16:I16)</f>
        <v>457.66665</v>
      </c>
      <c r="O16" s="12">
        <f t="shared" ref="O16" si="9">+SUM(G16:I16)</f>
        <v>34.152000000000001</v>
      </c>
      <c r="P16" s="12">
        <f t="shared" ref="P16" si="10">+SUM(H16:I16)</f>
        <v>0</v>
      </c>
    </row>
    <row r="17" spans="1:16" x14ac:dyDescent="0.15">
      <c r="A17" s="61" t="s">
        <v>37</v>
      </c>
      <c r="B17" s="62">
        <f>+SUM(B7:B16)</f>
        <v>14322.822889999945</v>
      </c>
      <c r="C17" s="62">
        <f>+SUM(C7:C16)</f>
        <v>13802.81333484853</v>
      </c>
      <c r="D17" s="62">
        <f t="shared" ref="D17:P17" si="11">+SUM(D7:D16)</f>
        <v>10540.426878484846</v>
      </c>
      <c r="E17" s="62">
        <f t="shared" si="11"/>
        <v>192.57660666666789</v>
      </c>
      <c r="F17" s="62">
        <f t="shared" si="11"/>
        <v>276.85433000000052</v>
      </c>
      <c r="G17" s="62">
        <f t="shared" si="11"/>
        <v>528.84132999996018</v>
      </c>
      <c r="H17" s="62">
        <f t="shared" si="11"/>
        <v>-6410.8673800000088</v>
      </c>
      <c r="I17" s="62">
        <f t="shared" si="11"/>
        <v>-5319.8519999999999</v>
      </c>
      <c r="J17" s="63"/>
      <c r="K17" s="62">
        <f t="shared" ref="K17" si="12">+SUM(K7:K16)</f>
        <v>38858.639709999981</v>
      </c>
      <c r="L17" s="62">
        <f t="shared" si="11"/>
        <v>24535.816820000044</v>
      </c>
      <c r="M17" s="62">
        <f t="shared" si="11"/>
        <v>10733.003485151514</v>
      </c>
      <c r="N17" s="62">
        <f t="shared" si="11"/>
        <v>-10925.023720000052</v>
      </c>
      <c r="O17" s="62">
        <f t="shared" si="11"/>
        <v>-11201.878050000048</v>
      </c>
      <c r="P17" s="62">
        <f t="shared" si="11"/>
        <v>-11730.71938000001</v>
      </c>
    </row>
    <row r="18" spans="1:16" x14ac:dyDescent="0.15">
      <c r="J18" s="24"/>
      <c r="K18" s="24"/>
    </row>
    <row r="19" spans="1:16" x14ac:dyDescent="0.15">
      <c r="A19" s="1" t="s">
        <v>65</v>
      </c>
      <c r="J19" s="11"/>
      <c r="K19" s="11"/>
    </row>
    <row r="20" spans="1:16" x14ac:dyDescent="0.15">
      <c r="A20" s="1" t="s">
        <v>95</v>
      </c>
      <c r="J20" s="24"/>
      <c r="K20" s="24"/>
    </row>
    <row r="21" spans="1:16" x14ac:dyDescent="0.15">
      <c r="J21" s="24"/>
      <c r="K21" s="24"/>
    </row>
    <row r="22" spans="1:16" x14ac:dyDescent="0.15">
      <c r="J22" s="24"/>
      <c r="K22" s="24"/>
    </row>
    <row r="23" spans="1:16" x14ac:dyDescent="0.15">
      <c r="J23" s="24"/>
      <c r="K23" s="24"/>
    </row>
    <row r="24" spans="1:16" x14ac:dyDescent="0.15">
      <c r="J24" s="24"/>
      <c r="K24" s="24"/>
    </row>
    <row r="25" spans="1:16" x14ac:dyDescent="0.15">
      <c r="J25" s="24"/>
      <c r="K25" s="24"/>
    </row>
    <row r="26" spans="1:16" x14ac:dyDescent="0.15">
      <c r="J26" s="11"/>
      <c r="K26" s="11"/>
    </row>
    <row r="27" spans="1:16" x14ac:dyDescent="0.15">
      <c r="J27" s="24"/>
      <c r="K27" s="24"/>
    </row>
    <row r="28" spans="1:16" x14ac:dyDescent="0.15">
      <c r="J28" s="24"/>
      <c r="K28" s="24"/>
    </row>
    <row r="29" spans="1:16" x14ac:dyDescent="0.15">
      <c r="J29" s="24"/>
      <c r="K29" s="24"/>
    </row>
  </sheetData>
  <pageMargins left="0.7" right="0.7" top="0.75" bottom="0.75" header="0.3" footer="0.3"/>
  <pageSetup scale="50" orientation="landscape" horizontalDpi="1200" verticalDpi="1200" r:id="rId1"/>
  <ignoredErrors>
    <ignoredError sqref="C7:I7 L7:P16 C13:I13 C12:E12 G12:I12 C15:I15 C14:E14 G14:I14 C17:I17 C16:E16 G16:I16 C9:I11 K7:K2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1-S1 IS</vt:lpstr>
      <vt:lpstr>2-S1 BS</vt:lpstr>
      <vt:lpstr>3-S1 Cash Flow</vt:lpstr>
      <vt:lpstr>4-S1 Non-GAAP</vt:lpstr>
      <vt:lpstr>5-S1 Non-Financial</vt:lpstr>
      <vt:lpstr>6-Protected IS</vt:lpstr>
      <vt:lpstr>7-Protected BS</vt:lpstr>
      <vt:lpstr>8-Protected Cash Flow</vt:lpstr>
      <vt:lpstr>9-Protected Non-GAAP</vt:lpstr>
      <vt:lpstr>10-Protected Non-Financial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ostgaard</dc:creator>
  <cp:lastModifiedBy>Stacey Monn-Vudrag</cp:lastModifiedBy>
  <cp:lastPrinted>2022-03-30T20:51:26Z</cp:lastPrinted>
  <dcterms:created xsi:type="dcterms:W3CDTF">2022-01-20T02:11:34Z</dcterms:created>
  <dcterms:modified xsi:type="dcterms:W3CDTF">2022-03-30T20:52:11Z</dcterms:modified>
</cp:coreProperties>
</file>